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ovimientos contables\Presupuestos 2021\3. Modificaciones 2021\Modificación 7-2021\"/>
    </mc:Choice>
  </mc:AlternateContent>
  <bookViews>
    <workbookView xWindow="0" yWindow="0" windowWidth="21600" windowHeight="9135"/>
  </bookViews>
  <sheets>
    <sheet name="Mod 6 Clasif" sheetId="9" r:id="rId1"/>
    <sheet name="Clasif Econo" sheetId="10" r:id="rId2"/>
    <sheet name="Estimaciones" sheetId="7" state="hidden" r:id="rId3"/>
  </sheets>
  <definedNames>
    <definedName name="_xlnm.Print_Area" localSheetId="1">'Clasif Econo'!$A$1:$H$51</definedName>
    <definedName name="_xlnm.Print_Area" localSheetId="2">Estimaciones!$A$1:$D$35</definedName>
    <definedName name="_xlnm.Print_Area" localSheetId="0">'Mod 6 Clasif'!$B$1:$N$286</definedName>
    <definedName name="_xlnm.Print_Titles" localSheetId="0">'Mod 6 Clasif'!$1:$8</definedName>
  </definedNames>
  <calcPr calcId="152511"/>
</workbook>
</file>

<file path=xl/calcChain.xml><?xml version="1.0" encoding="utf-8"?>
<calcChain xmlns="http://schemas.openxmlformats.org/spreadsheetml/2006/main">
  <c r="L176" i="9" l="1"/>
  <c r="K176" i="9"/>
  <c r="G176" i="9"/>
  <c r="F179" i="9"/>
  <c r="E179" i="9"/>
  <c r="D179" i="9"/>
  <c r="L178" i="9"/>
  <c r="K178" i="9"/>
  <c r="G178" i="9"/>
  <c r="K179" i="9" l="1"/>
  <c r="L179" i="9"/>
  <c r="M176" i="9"/>
  <c r="M178" i="9"/>
  <c r="G179" i="9"/>
  <c r="M179" i="9" l="1"/>
  <c r="I266" i="9" l="1"/>
  <c r="E260" i="9" l="1"/>
  <c r="F260" i="9"/>
  <c r="D260" i="9"/>
  <c r="L259" i="9"/>
  <c r="L260" i="9" s="1"/>
  <c r="K259" i="9"/>
  <c r="K260" i="9" s="1"/>
  <c r="G259" i="9"/>
  <c r="G260" i="9" s="1"/>
  <c r="F255" i="9"/>
  <c r="E255" i="9"/>
  <c r="D255" i="9"/>
  <c r="L254" i="9"/>
  <c r="K254" i="9"/>
  <c r="G254" i="9"/>
  <c r="L253" i="9"/>
  <c r="K253" i="9"/>
  <c r="G253" i="9"/>
  <c r="L251" i="9"/>
  <c r="K251" i="9"/>
  <c r="G251" i="9"/>
  <c r="L250" i="9"/>
  <c r="K250" i="9"/>
  <c r="G250" i="9"/>
  <c r="L249" i="9"/>
  <c r="K249" i="9"/>
  <c r="G249" i="9"/>
  <c r="L247" i="9"/>
  <c r="K247" i="9"/>
  <c r="G247" i="9"/>
  <c r="F237" i="9"/>
  <c r="E237" i="9"/>
  <c r="D237" i="9"/>
  <c r="L236" i="9"/>
  <c r="K236" i="9"/>
  <c r="G236" i="9"/>
  <c r="L234" i="9"/>
  <c r="K234" i="9"/>
  <c r="G234" i="9"/>
  <c r="D262" i="9" l="1"/>
  <c r="D264" i="9" s="1"/>
  <c r="F262" i="9"/>
  <c r="F264" i="9" s="1"/>
  <c r="E262" i="9"/>
  <c r="E264" i="9" s="1"/>
  <c r="M259" i="9"/>
  <c r="M260" i="9" s="1"/>
  <c r="M247" i="9"/>
  <c r="G237" i="9"/>
  <c r="M251" i="9"/>
  <c r="M249" i="9"/>
  <c r="M253" i="9"/>
  <c r="M234" i="9"/>
  <c r="M254" i="9"/>
  <c r="K255" i="9"/>
  <c r="K262" i="9" s="1"/>
  <c r="K264" i="9" s="1"/>
  <c r="K237" i="9"/>
  <c r="G255" i="9"/>
  <c r="G262" i="9" s="1"/>
  <c r="G264" i="9" s="1"/>
  <c r="M250" i="9"/>
  <c r="L255" i="9"/>
  <c r="L262" i="9" s="1"/>
  <c r="L264" i="9" s="1"/>
  <c r="M236" i="9"/>
  <c r="L237" i="9"/>
  <c r="F230" i="9"/>
  <c r="E230" i="9"/>
  <c r="D230" i="9"/>
  <c r="L229" i="9"/>
  <c r="K229" i="9"/>
  <c r="G229" i="9"/>
  <c r="L227" i="9"/>
  <c r="K227" i="9"/>
  <c r="G227" i="9"/>
  <c r="F223" i="9"/>
  <c r="E223" i="9"/>
  <c r="D223" i="9"/>
  <c r="L222" i="9"/>
  <c r="K222" i="9"/>
  <c r="G222" i="9"/>
  <c r="L220" i="9"/>
  <c r="K220" i="9"/>
  <c r="G220" i="9"/>
  <c r="D212" i="9"/>
  <c r="D214" i="9" s="1"/>
  <c r="F212" i="9"/>
  <c r="F214" i="9" s="1"/>
  <c r="E212" i="9"/>
  <c r="E214" i="9" s="1"/>
  <c r="L211" i="9"/>
  <c r="K211" i="9"/>
  <c r="G211" i="9"/>
  <c r="L209" i="9"/>
  <c r="K209" i="9"/>
  <c r="G209" i="9"/>
  <c r="L207" i="9"/>
  <c r="K207" i="9"/>
  <c r="G207" i="9"/>
  <c r="L205" i="9"/>
  <c r="K205" i="9"/>
  <c r="G205" i="9"/>
  <c r="L204" i="9"/>
  <c r="K204" i="9"/>
  <c r="G204" i="9"/>
  <c r="L203" i="9"/>
  <c r="K203" i="9"/>
  <c r="G203" i="9"/>
  <c r="I141" i="9"/>
  <c r="F141" i="9"/>
  <c r="E141" i="9"/>
  <c r="D141" i="9"/>
  <c r="L140" i="9"/>
  <c r="K140" i="9"/>
  <c r="K141" i="9" s="1"/>
  <c r="G140" i="9"/>
  <c r="G141" i="9" s="1"/>
  <c r="I136" i="9"/>
  <c r="F136" i="9"/>
  <c r="E136" i="9"/>
  <c r="D136" i="9"/>
  <c r="L135" i="9"/>
  <c r="L136" i="9" s="1"/>
  <c r="K135" i="9"/>
  <c r="K136" i="9" s="1"/>
  <c r="G135" i="9"/>
  <c r="G136" i="9" s="1"/>
  <c r="D239" i="9" l="1"/>
  <c r="D266" i="9" s="1"/>
  <c r="M229" i="9"/>
  <c r="M237" i="9"/>
  <c r="M209" i="9"/>
  <c r="L223" i="9"/>
  <c r="K230" i="9"/>
  <c r="M211" i="9"/>
  <c r="C45" i="10" s="1"/>
  <c r="M204" i="9"/>
  <c r="M255" i="9"/>
  <c r="M262" i="9" s="1"/>
  <c r="M264" i="9" s="1"/>
  <c r="G212" i="9"/>
  <c r="G214" i="9" s="1"/>
  <c r="M205" i="9"/>
  <c r="K212" i="9"/>
  <c r="K214" i="9" s="1"/>
  <c r="L212" i="9"/>
  <c r="L214" i="9" s="1"/>
  <c r="M207" i="9"/>
  <c r="E239" i="9"/>
  <c r="E266" i="9" s="1"/>
  <c r="G230" i="9"/>
  <c r="F239" i="9"/>
  <c r="F266" i="9" s="1"/>
  <c r="M203" i="9"/>
  <c r="L230" i="9"/>
  <c r="G223" i="9"/>
  <c r="K223" i="9"/>
  <c r="M222" i="9"/>
  <c r="M220" i="9"/>
  <c r="M227" i="9"/>
  <c r="M140" i="9"/>
  <c r="M141" i="9" s="1"/>
  <c r="L141" i="9"/>
  <c r="M135" i="9"/>
  <c r="M136" i="9" s="1"/>
  <c r="D45" i="10" l="1"/>
  <c r="M230" i="9"/>
  <c r="L239" i="9"/>
  <c r="L266" i="9" s="1"/>
  <c r="G239" i="9"/>
  <c r="G266" i="9" s="1"/>
  <c r="K239" i="9"/>
  <c r="K266" i="9" s="1"/>
  <c r="M212" i="9"/>
  <c r="M214" i="9" s="1"/>
  <c r="M223" i="9"/>
  <c r="M239" i="9" s="1"/>
  <c r="M266" i="9" s="1"/>
  <c r="I131" i="9" l="1"/>
  <c r="F131" i="9"/>
  <c r="E131" i="9"/>
  <c r="D131" i="9"/>
  <c r="L130" i="9"/>
  <c r="K130" i="9"/>
  <c r="K131" i="9" s="1"/>
  <c r="G130" i="9"/>
  <c r="G131" i="9" s="1"/>
  <c r="I126" i="9"/>
  <c r="F126" i="9"/>
  <c r="E126" i="9"/>
  <c r="D126" i="9"/>
  <c r="L125" i="9"/>
  <c r="K125" i="9"/>
  <c r="K126" i="9" s="1"/>
  <c r="G125" i="9"/>
  <c r="G126" i="9" s="1"/>
  <c r="I121" i="9"/>
  <c r="F121" i="9"/>
  <c r="E121" i="9"/>
  <c r="D121" i="9"/>
  <c r="L120" i="9"/>
  <c r="L121" i="9" s="1"/>
  <c r="K120" i="9"/>
  <c r="K121" i="9" s="1"/>
  <c r="G120" i="9"/>
  <c r="G121" i="9" s="1"/>
  <c r="I116" i="9"/>
  <c r="F116" i="9"/>
  <c r="E116" i="9"/>
  <c r="D116" i="9"/>
  <c r="L115" i="9"/>
  <c r="K115" i="9"/>
  <c r="K116" i="9" s="1"/>
  <c r="G115" i="9"/>
  <c r="G116" i="9" s="1"/>
  <c r="I111" i="9"/>
  <c r="F111" i="9"/>
  <c r="E111" i="9"/>
  <c r="D111" i="9"/>
  <c r="L110" i="9"/>
  <c r="K110" i="9"/>
  <c r="K111" i="9" s="1"/>
  <c r="G110" i="9"/>
  <c r="G111" i="9" s="1"/>
  <c r="I106" i="9"/>
  <c r="F106" i="9"/>
  <c r="E106" i="9"/>
  <c r="D106" i="9"/>
  <c r="L105" i="9"/>
  <c r="L106" i="9" s="1"/>
  <c r="K105" i="9"/>
  <c r="G105" i="9"/>
  <c r="E101" i="9"/>
  <c r="F101" i="9"/>
  <c r="D101" i="9"/>
  <c r="L98" i="9"/>
  <c r="K98" i="9"/>
  <c r="G98" i="9"/>
  <c r="D94" i="9"/>
  <c r="L93" i="9"/>
  <c r="K93" i="9"/>
  <c r="G93" i="9"/>
  <c r="L92" i="9"/>
  <c r="K92" i="9"/>
  <c r="G92" i="9"/>
  <c r="L91" i="9"/>
  <c r="K91" i="9"/>
  <c r="G91" i="9"/>
  <c r="L90" i="9"/>
  <c r="K90" i="9"/>
  <c r="G90" i="9"/>
  <c r="L89" i="9"/>
  <c r="K89" i="9"/>
  <c r="G89" i="9"/>
  <c r="F83" i="9"/>
  <c r="E83" i="9"/>
  <c r="D83" i="9"/>
  <c r="L82" i="9"/>
  <c r="K82" i="9"/>
  <c r="G82" i="9"/>
  <c r="D143" i="9" l="1"/>
  <c r="M130" i="9"/>
  <c r="M131" i="9" s="1"/>
  <c r="L131" i="9"/>
  <c r="M125" i="9"/>
  <c r="M126" i="9" s="1"/>
  <c r="L126" i="9"/>
  <c r="M120" i="9"/>
  <c r="M121" i="9" s="1"/>
  <c r="M115" i="9"/>
  <c r="M116" i="9" s="1"/>
  <c r="L116" i="9"/>
  <c r="M110" i="9"/>
  <c r="M111" i="9" s="1"/>
  <c r="L111" i="9"/>
  <c r="M105" i="9"/>
  <c r="M106" i="9" s="1"/>
  <c r="G106" i="9"/>
  <c r="K106" i="9"/>
  <c r="M98" i="9"/>
  <c r="M91" i="9"/>
  <c r="M89" i="9"/>
  <c r="M92" i="9"/>
  <c r="M93" i="9"/>
  <c r="M90" i="9"/>
  <c r="M82" i="9"/>
  <c r="E167" i="9" l="1"/>
  <c r="F167" i="9"/>
  <c r="D167" i="9"/>
  <c r="L164" i="9"/>
  <c r="K164" i="9"/>
  <c r="G164" i="9"/>
  <c r="L163" i="9"/>
  <c r="K163" i="9"/>
  <c r="G163" i="9"/>
  <c r="L166" i="9"/>
  <c r="K166" i="9"/>
  <c r="G166" i="9"/>
  <c r="D159" i="9"/>
  <c r="L158" i="9"/>
  <c r="K158" i="9"/>
  <c r="F159" i="9"/>
  <c r="E159" i="9"/>
  <c r="G158" i="9"/>
  <c r="L156" i="9"/>
  <c r="K156" i="9"/>
  <c r="G156" i="9"/>
  <c r="F187" i="9"/>
  <c r="E187" i="9"/>
  <c r="D187" i="9"/>
  <c r="L183" i="9"/>
  <c r="K183" i="9"/>
  <c r="G183" i="9"/>
  <c r="E152" i="9"/>
  <c r="F152" i="9"/>
  <c r="D152" i="9"/>
  <c r="L149" i="9"/>
  <c r="K149" i="9"/>
  <c r="G149" i="9"/>
  <c r="L151" i="9"/>
  <c r="K151" i="9"/>
  <c r="G151" i="9"/>
  <c r="L65" i="9"/>
  <c r="K65" i="9"/>
  <c r="G65" i="9"/>
  <c r="D67" i="9"/>
  <c r="E59" i="9"/>
  <c r="F59" i="9"/>
  <c r="D59" i="9"/>
  <c r="L58" i="9"/>
  <c r="K58" i="9"/>
  <c r="G58" i="9"/>
  <c r="L56" i="9"/>
  <c r="K56" i="9"/>
  <c r="G56" i="9"/>
  <c r="L55" i="9"/>
  <c r="K55" i="9"/>
  <c r="G55" i="9"/>
  <c r="L54" i="9"/>
  <c r="K54" i="9"/>
  <c r="G54" i="9"/>
  <c r="L50" i="9"/>
  <c r="K50" i="9"/>
  <c r="G50" i="9"/>
  <c r="E46" i="9"/>
  <c r="F46" i="9"/>
  <c r="D46" i="9"/>
  <c r="L39" i="9"/>
  <c r="K39" i="9"/>
  <c r="G39" i="9"/>
  <c r="L38" i="9"/>
  <c r="K38" i="9"/>
  <c r="G38" i="9"/>
  <c r="E34" i="9"/>
  <c r="F34" i="9"/>
  <c r="D34" i="9"/>
  <c r="L31" i="9"/>
  <c r="K31" i="9"/>
  <c r="G31" i="9"/>
  <c r="D69" i="9" l="1"/>
  <c r="G167" i="9"/>
  <c r="K167" i="9"/>
  <c r="L167" i="9"/>
  <c r="G152" i="9"/>
  <c r="M31" i="9"/>
  <c r="L152" i="9"/>
  <c r="K159" i="9"/>
  <c r="M166" i="9"/>
  <c r="M163" i="9"/>
  <c r="M158" i="9"/>
  <c r="M164" i="9"/>
  <c r="L159" i="9"/>
  <c r="G159" i="9"/>
  <c r="M156" i="9"/>
  <c r="M183" i="9"/>
  <c r="M39" i="9"/>
  <c r="K152" i="9"/>
  <c r="M151" i="9"/>
  <c r="M149" i="9"/>
  <c r="M65" i="9"/>
  <c r="M58" i="9"/>
  <c r="D29" i="10" s="1"/>
  <c r="M54" i="9"/>
  <c r="M56" i="9"/>
  <c r="M55" i="9"/>
  <c r="M50" i="9"/>
  <c r="M38" i="9"/>
  <c r="D11" i="10" l="1"/>
  <c r="M167" i="9"/>
  <c r="M159" i="9"/>
  <c r="M152" i="9"/>
  <c r="K16" i="9" l="1"/>
  <c r="L16" i="9"/>
  <c r="K17" i="9"/>
  <c r="L17" i="9"/>
  <c r="G15" i="9"/>
  <c r="G16" i="9"/>
  <c r="G17" i="9"/>
  <c r="M16" i="9" l="1"/>
  <c r="M17" i="9"/>
  <c r="L186" i="9" l="1"/>
  <c r="K186" i="9"/>
  <c r="G186" i="9"/>
  <c r="L185" i="9"/>
  <c r="K185" i="9"/>
  <c r="G185" i="9"/>
  <c r="K187" i="9" l="1"/>
  <c r="G187" i="9"/>
  <c r="L187" i="9"/>
  <c r="M185" i="9"/>
  <c r="M186" i="9"/>
  <c r="L87" i="9"/>
  <c r="K87" i="9"/>
  <c r="G87" i="9"/>
  <c r="I101" i="9"/>
  <c r="I83" i="9"/>
  <c r="I94" i="9"/>
  <c r="E94" i="9"/>
  <c r="E143" i="9" s="1"/>
  <c r="F94" i="9"/>
  <c r="F143" i="9" s="1"/>
  <c r="L80" i="9"/>
  <c r="K80" i="9"/>
  <c r="G80" i="9"/>
  <c r="F172" i="9"/>
  <c r="F189" i="9" s="1"/>
  <c r="E172" i="9"/>
  <c r="E189" i="9" s="1"/>
  <c r="D172" i="9"/>
  <c r="D189" i="9" s="1"/>
  <c r="D191" i="9" s="1"/>
  <c r="L171" i="9"/>
  <c r="K171" i="9"/>
  <c r="M187" i="9" l="1"/>
  <c r="M87" i="9"/>
  <c r="K172" i="9"/>
  <c r="K189" i="9" s="1"/>
  <c r="L172" i="9"/>
  <c r="L189" i="9" s="1"/>
  <c r="M80" i="9"/>
  <c r="M171" i="9"/>
  <c r="E27" i="10" s="1"/>
  <c r="G171" i="9"/>
  <c r="F191" i="9" l="1"/>
  <c r="E191" i="9"/>
  <c r="M172" i="9"/>
  <c r="M189" i="9" s="1"/>
  <c r="G172" i="9"/>
  <c r="G189" i="9" s="1"/>
  <c r="G63" i="9" l="1"/>
  <c r="F67" i="9"/>
  <c r="F69" i="9" s="1"/>
  <c r="E67" i="9"/>
  <c r="E69" i="9" s="1"/>
  <c r="L66" i="9"/>
  <c r="K66" i="9"/>
  <c r="G66" i="9"/>
  <c r="L63" i="9"/>
  <c r="K63" i="9"/>
  <c r="L45" i="9"/>
  <c r="K45" i="9"/>
  <c r="G45" i="9"/>
  <c r="L43" i="9"/>
  <c r="K43" i="9"/>
  <c r="L42" i="9"/>
  <c r="K42" i="9"/>
  <c r="L41" i="9"/>
  <c r="K41" i="9"/>
  <c r="L33" i="9"/>
  <c r="K33" i="9"/>
  <c r="G33" i="9"/>
  <c r="L22" i="9"/>
  <c r="K22" i="9"/>
  <c r="G22" i="9"/>
  <c r="G34" i="9" l="1"/>
  <c r="K34" i="9"/>
  <c r="L34" i="9"/>
  <c r="L67" i="9"/>
  <c r="G67" i="9"/>
  <c r="K67" i="9"/>
  <c r="M66" i="9"/>
  <c r="M63" i="9"/>
  <c r="M41" i="9"/>
  <c r="M45" i="9"/>
  <c r="M42" i="9"/>
  <c r="M43" i="9"/>
  <c r="M33" i="9"/>
  <c r="M22" i="9"/>
  <c r="C29" i="10" s="1"/>
  <c r="M34" i="9" l="1"/>
  <c r="M67" i="9"/>
  <c r="I191" i="9" l="1"/>
  <c r="L100" i="9"/>
  <c r="L101" i="9" s="1"/>
  <c r="K100" i="9"/>
  <c r="K101" i="9" s="1"/>
  <c r="G100" i="9"/>
  <c r="G101" i="9" s="1"/>
  <c r="L94" i="9"/>
  <c r="K94" i="9"/>
  <c r="G94" i="9"/>
  <c r="M100" i="9" l="1"/>
  <c r="M101" i="9" s="1"/>
  <c r="M94" i="9"/>
  <c r="L78" i="9" l="1"/>
  <c r="K78" i="9"/>
  <c r="L77" i="9"/>
  <c r="K77" i="9"/>
  <c r="G77" i="9"/>
  <c r="G78" i="9"/>
  <c r="L52" i="9"/>
  <c r="L59" i="9" s="1"/>
  <c r="K52" i="9"/>
  <c r="K59" i="9" s="1"/>
  <c r="L46" i="9"/>
  <c r="K46" i="9"/>
  <c r="K83" i="9" l="1"/>
  <c r="K69" i="9"/>
  <c r="L83" i="9"/>
  <c r="L69" i="9"/>
  <c r="G83" i="9"/>
  <c r="M78" i="9"/>
  <c r="M77" i="9"/>
  <c r="E24" i="10" s="1"/>
  <c r="M52" i="9"/>
  <c r="M59" i="9" l="1"/>
  <c r="D13" i="10"/>
  <c r="G143" i="9"/>
  <c r="G191" i="9" s="1"/>
  <c r="L143" i="9"/>
  <c r="L191" i="9" s="1"/>
  <c r="K143" i="9"/>
  <c r="K191" i="9" s="1"/>
  <c r="M83" i="9"/>
  <c r="M46" i="9"/>
  <c r="M69" i="9" s="1"/>
  <c r="M143" i="9" l="1"/>
  <c r="M191" i="9" s="1"/>
  <c r="I268" i="9"/>
  <c r="A3" i="10" l="1"/>
  <c r="L20" i="9"/>
  <c r="K20" i="9"/>
  <c r="G20" i="9"/>
  <c r="L15" i="9"/>
  <c r="K15" i="9"/>
  <c r="G52" i="9"/>
  <c r="G59" i="9" s="1"/>
  <c r="G41" i="9"/>
  <c r="G42" i="9"/>
  <c r="G43" i="9"/>
  <c r="I25" i="9"/>
  <c r="E23" i="9"/>
  <c r="F23" i="9"/>
  <c r="D23" i="9"/>
  <c r="L19" i="9"/>
  <c r="K19" i="9"/>
  <c r="G19" i="9"/>
  <c r="G46" i="9" l="1"/>
  <c r="G69" i="9" s="1"/>
  <c r="D25" i="9"/>
  <c r="F25" i="9"/>
  <c r="E25" i="9"/>
  <c r="E193" i="9" s="1"/>
  <c r="E268" i="9" s="1"/>
  <c r="M20" i="9"/>
  <c r="M15" i="9"/>
  <c r="M19" i="9"/>
  <c r="C13" i="10" s="1"/>
  <c r="D193" i="9" l="1"/>
  <c r="D268" i="9" s="1"/>
  <c r="L14" i="9" l="1"/>
  <c r="K14" i="9"/>
  <c r="G14" i="9"/>
  <c r="K23" i="9" l="1"/>
  <c r="G23" i="9"/>
  <c r="L23" i="9"/>
  <c r="M14" i="9"/>
  <c r="C11" i="10" s="1"/>
  <c r="L25" i="9" l="1"/>
  <c r="G25" i="9"/>
  <c r="K25" i="9"/>
  <c r="M23" i="9"/>
  <c r="I193" i="9"/>
  <c r="M25" i="9" l="1"/>
  <c r="F193" i="9"/>
  <c r="F268" i="9" s="1"/>
  <c r="G193" i="9" l="1"/>
  <c r="G268" i="9" s="1"/>
  <c r="K193" i="9"/>
  <c r="K268" i="9" s="1"/>
  <c r="L193" i="9"/>
  <c r="L268" i="9" s="1"/>
  <c r="D10" i="10"/>
  <c r="M193" i="9" l="1"/>
  <c r="M268" i="9" s="1"/>
  <c r="B51" i="10"/>
  <c r="A2" i="10" l="1"/>
  <c r="G45" i="10"/>
  <c r="G44" i="10"/>
  <c r="G43" i="10"/>
  <c r="C41" i="10"/>
  <c r="C38" i="10" s="1"/>
  <c r="F41" i="10"/>
  <c r="D41" i="10"/>
  <c r="D38" i="10" s="1"/>
  <c r="G40" i="10"/>
  <c r="G39" i="10"/>
  <c r="G37" i="10"/>
  <c r="G36" i="10"/>
  <c r="E34" i="10"/>
  <c r="F34" i="10"/>
  <c r="G35" i="10"/>
  <c r="C34" i="10"/>
  <c r="G33" i="10"/>
  <c r="G32" i="10"/>
  <c r="G31" i="10"/>
  <c r="G30" i="10"/>
  <c r="E28" i="10"/>
  <c r="C28" i="10"/>
  <c r="F28" i="10"/>
  <c r="G26" i="10"/>
  <c r="G25" i="10"/>
  <c r="C22" i="10"/>
  <c r="F22" i="10"/>
  <c r="G20" i="10"/>
  <c r="G19" i="10"/>
  <c r="E17" i="10"/>
  <c r="D17" i="10"/>
  <c r="G18" i="10"/>
  <c r="C17" i="10"/>
  <c r="F17" i="10"/>
  <c r="G16" i="10"/>
  <c r="D14" i="10"/>
  <c r="C14" i="10"/>
  <c r="F14" i="10"/>
  <c r="G12" i="10"/>
  <c r="F10" i="10"/>
  <c r="E10" i="10"/>
  <c r="E9" i="10" s="1"/>
  <c r="C10" i="10"/>
  <c r="C9" i="10" l="1"/>
  <c r="C8" i="10" s="1"/>
  <c r="E22" i="10"/>
  <c r="E21" i="10" s="1"/>
  <c r="G24" i="10"/>
  <c r="C21" i="10"/>
  <c r="G10" i="10"/>
  <c r="F9" i="10"/>
  <c r="G17" i="10"/>
  <c r="F21" i="10"/>
  <c r="F38" i="10"/>
  <c r="G11" i="10"/>
  <c r="D34" i="10"/>
  <c r="G27" i="10" l="1"/>
  <c r="G13" i="10"/>
  <c r="D9" i="10"/>
  <c r="D8" i="10" s="1"/>
  <c r="G23" i="10"/>
  <c r="D22" i="10"/>
  <c r="G22" i="10" s="1"/>
  <c r="E41" i="10"/>
  <c r="G42" i="10"/>
  <c r="D28" i="10"/>
  <c r="G28" i="10" s="1"/>
  <c r="G29" i="10"/>
  <c r="E14" i="10"/>
  <c r="G15" i="10"/>
  <c r="C47" i="10"/>
  <c r="F8" i="10"/>
  <c r="G34" i="10"/>
  <c r="G9" i="10" l="1"/>
  <c r="E38" i="10"/>
  <c r="G38" i="10" s="1"/>
  <c r="G41" i="10"/>
  <c r="D21" i="10"/>
  <c r="E8" i="10"/>
  <c r="E47" i="10" s="1"/>
  <c r="G14" i="10"/>
  <c r="F47" i="10"/>
  <c r="G8" i="10" l="1"/>
  <c r="G21" i="10"/>
  <c r="D47" i="10"/>
  <c r="G47" i="10" s="1"/>
  <c r="B35" i="7" l="1"/>
  <c r="C31" i="7"/>
  <c r="B27" i="7"/>
  <c r="B20" i="7"/>
  <c r="B10" i="7"/>
  <c r="C8" i="7" l="1"/>
  <c r="D8" i="7" s="1"/>
  <c r="C4" i="7" l="1"/>
  <c r="D4" i="7" s="1"/>
  <c r="C24" i="7"/>
</calcChain>
</file>

<file path=xl/sharedStrings.xml><?xml version="1.0" encoding="utf-8"?>
<sst xmlns="http://schemas.openxmlformats.org/spreadsheetml/2006/main" count="759" uniqueCount="405">
  <si>
    <t>Código Presupuestario</t>
  </si>
  <si>
    <t>Rubro</t>
  </si>
  <si>
    <t>Saldo Disponble</t>
  </si>
  <si>
    <t>Suma a Rebajar</t>
  </si>
  <si>
    <t>Suma a Aumentar</t>
  </si>
  <si>
    <t>Nuevo Saldo</t>
  </si>
  <si>
    <t xml:space="preserve">MUNICIPALIDAD DE JIMÉNEZ </t>
  </si>
  <si>
    <t>Transporte dentro del país</t>
  </si>
  <si>
    <t>Actividades protocolarias y sociales</t>
  </si>
  <si>
    <t>Administración</t>
  </si>
  <si>
    <t>Sin modif</t>
  </si>
  <si>
    <t>Con modif</t>
  </si>
  <si>
    <t>Educativos, culturales y deportivos</t>
  </si>
  <si>
    <t>Tratamiento de basura</t>
  </si>
  <si>
    <t>Protección del medio ambiente</t>
  </si>
  <si>
    <t>Actividades culturales y patrias</t>
  </si>
  <si>
    <t>Aumentos</t>
  </si>
  <si>
    <t>Ocupamos</t>
  </si>
  <si>
    <t>Alquiler de maquinaria y equipo diverso</t>
  </si>
  <si>
    <t>Cementerios</t>
  </si>
  <si>
    <t>Inf. Comunal Juan Viñas</t>
  </si>
  <si>
    <t>Inf. Comunal Pejibaye</t>
  </si>
  <si>
    <t xml:space="preserve">Otros útiles materiales y suministros </t>
  </si>
  <si>
    <t>Tenemos</t>
  </si>
  <si>
    <t>Depósito y tratamiento de basura</t>
  </si>
  <si>
    <t>TOTAL PROGRAMA II  *JIMÉNEZ*</t>
  </si>
  <si>
    <t>Elaborada por:</t>
  </si>
  <si>
    <t>Contabilidad Municipal</t>
  </si>
  <si>
    <t>Fecha:</t>
  </si>
  <si>
    <t>Pág 1</t>
  </si>
  <si>
    <t>Pág 2</t>
  </si>
  <si>
    <t>MUNICIPALIDAD DE JIMÉNEZ</t>
  </si>
  <si>
    <t>RESUMEN POR PROGRAMA Y TOTAL  POR CLASIFICADOR ECONÓMICO</t>
  </si>
  <si>
    <t>Código</t>
  </si>
  <si>
    <t>Detalle Cuenta</t>
  </si>
  <si>
    <t>Programa 1 Administración General</t>
  </si>
  <si>
    <t>Programa 2 Servicios Comunales</t>
  </si>
  <si>
    <t>Programa 3 Inversiones</t>
  </si>
  <si>
    <t>Programa 4 Partidas Específicas</t>
  </si>
  <si>
    <t>Total todos los programas</t>
  </si>
  <si>
    <t>1</t>
  </si>
  <si>
    <t>GASTOS CORRIENTES</t>
  </si>
  <si>
    <t>1.1</t>
  </si>
  <si>
    <t>GASTOS DE CONSUMO</t>
  </si>
  <si>
    <t>1.1.1</t>
  </si>
  <si>
    <t>REMUNERACIONES</t>
  </si>
  <si>
    <t>1.1.1.1</t>
  </si>
  <si>
    <t xml:space="preserve">Sueldos y salarios </t>
  </si>
  <si>
    <t>1.1.1.2</t>
  </si>
  <si>
    <t>Contribuciones sociales</t>
  </si>
  <si>
    <t>1.1.2</t>
  </si>
  <si>
    <t>ADQUISICIÓN DE BIENES Y SERVICIOS</t>
  </si>
  <si>
    <t>1.2</t>
  </si>
  <si>
    <t>INTERESES</t>
  </si>
  <si>
    <t>1.2.1</t>
  </si>
  <si>
    <t>Internos</t>
  </si>
  <si>
    <t>1.2.2</t>
  </si>
  <si>
    <t>Externos</t>
  </si>
  <si>
    <t>1.3</t>
  </si>
  <si>
    <t>TRANSFERENCIAS CORRIENTES</t>
  </si>
  <si>
    <t>1.3.1</t>
  </si>
  <si>
    <t xml:space="preserve">Transferencias corrientes al Sector Público </t>
  </si>
  <si>
    <t>1.3.2</t>
  </si>
  <si>
    <t>Transferencias corrientes al Sector Privado</t>
  </si>
  <si>
    <t>1.3.3</t>
  </si>
  <si>
    <t xml:space="preserve"> Transferencias corrientes al Sector Externo</t>
  </si>
  <si>
    <t>2</t>
  </si>
  <si>
    <t>GASTOS DE CAPITAL</t>
  </si>
  <si>
    <t>2.1</t>
  </si>
  <si>
    <t>FORMACIÓN DE CAPITAL</t>
  </si>
  <si>
    <t>2.1.1</t>
  </si>
  <si>
    <t>Edificaciones</t>
  </si>
  <si>
    <t>2.1.2</t>
  </si>
  <si>
    <t>Vías de comunicación</t>
  </si>
  <si>
    <t>2.1.3</t>
  </si>
  <si>
    <t>Obras urbanísticas</t>
  </si>
  <si>
    <t>2.1.4</t>
  </si>
  <si>
    <t>Instalaciones</t>
  </si>
  <si>
    <t>2.1.5</t>
  </si>
  <si>
    <t>Otras obras</t>
  </si>
  <si>
    <t>2.2</t>
  </si>
  <si>
    <t>ADQUISICIÓN DE ACTIVOS</t>
  </si>
  <si>
    <t>2.2.1</t>
  </si>
  <si>
    <t xml:space="preserve">Maquinaria y equipo </t>
  </si>
  <si>
    <t>2.2.2</t>
  </si>
  <si>
    <t>Terrenos</t>
  </si>
  <si>
    <t>2.2.3</t>
  </si>
  <si>
    <t>Edificios</t>
  </si>
  <si>
    <t>2.2.4</t>
  </si>
  <si>
    <t>Intangibles</t>
  </si>
  <si>
    <t>2.2.5</t>
  </si>
  <si>
    <t>Activos de valor</t>
  </si>
  <si>
    <t>2.3</t>
  </si>
  <si>
    <t>TRANSFERENCIAS DE CAPITAL</t>
  </si>
  <si>
    <t>2.3.1</t>
  </si>
  <si>
    <t>Transferencias de capital  al Sector Público</t>
  </si>
  <si>
    <t>2.3.2</t>
  </si>
  <si>
    <t>Transferencias de capital al Sector Privado</t>
  </si>
  <si>
    <t>2.3.3</t>
  </si>
  <si>
    <t>Transferencias de capital al Sector Externo</t>
  </si>
  <si>
    <t>TRANSACCIONES FINANCIERAS</t>
  </si>
  <si>
    <t>3.1</t>
  </si>
  <si>
    <t>CONCESIÓN DE PRÉSTAMOS</t>
  </si>
  <si>
    <t>3.2</t>
  </si>
  <si>
    <t>ADQUISICIÓN DE VALORES</t>
  </si>
  <si>
    <t>3.3</t>
  </si>
  <si>
    <t>AMORTIZACIÓN</t>
  </si>
  <si>
    <t>3.3.1</t>
  </si>
  <si>
    <t>Amortización interna</t>
  </si>
  <si>
    <t>3.3.2</t>
  </si>
  <si>
    <t>Amortización externa</t>
  </si>
  <si>
    <t>3.4</t>
  </si>
  <si>
    <t>OTROS ACTIVOS FINANCIEROS</t>
  </si>
  <si>
    <t>SUMAS SIN ASIGNACIÓN</t>
  </si>
  <si>
    <t>TOTAL PROGRAMA</t>
  </si>
  <si>
    <t>Elaborado por: Trentino Mazza Corrales</t>
  </si>
  <si>
    <t>CLASIFICADOR POR CLASIFICADOR ECONÓMICO</t>
  </si>
  <si>
    <t>Diferencia</t>
  </si>
  <si>
    <t>Adquisición de bienes y servicios</t>
  </si>
  <si>
    <t>TOTALES</t>
  </si>
  <si>
    <t>Cod</t>
  </si>
  <si>
    <t>PROGRAMA I</t>
  </si>
  <si>
    <t>5.01.01… ADMINISTRACIÓN</t>
  </si>
  <si>
    <t>5.01.01.1</t>
  </si>
  <si>
    <t>SERVICIOS</t>
  </si>
  <si>
    <t>5.01.01.2</t>
  </si>
  <si>
    <t>SUBTOTAL ADMINISTRACIÓN GENERAL</t>
  </si>
  <si>
    <t>TOTAL PROGRAMA I  *JIMÉNEZ*</t>
  </si>
  <si>
    <t>Mantenimiento de instalaciones y otras obras</t>
  </si>
  <si>
    <t>PROGRAMA II  ** JIMENEZ**</t>
  </si>
  <si>
    <t>5.02.04…   CEMENTERIOS</t>
  </si>
  <si>
    <t>SUBTOTAL CEMENTERIOS</t>
  </si>
  <si>
    <t>SUBTOTAL RECOLECCIÓN DE BASURA</t>
  </si>
  <si>
    <t>5.02.02…   SERVICIO DE RECOLECCIÓN DE BASURA</t>
  </si>
  <si>
    <t>MATERIALES Y SUMINISTROS</t>
  </si>
  <si>
    <t>BIENES DURADEROS</t>
  </si>
  <si>
    <t>Pág 4</t>
  </si>
  <si>
    <t>5.01.01.0</t>
  </si>
  <si>
    <t>5.01.01.1.04.02.00.0</t>
  </si>
  <si>
    <t>5.01.01.5</t>
  </si>
  <si>
    <t>5.01.01.2.04.02.00.0</t>
  </si>
  <si>
    <t>Pág 6</t>
  </si>
  <si>
    <t>5.01.01.0.01.02.00.0</t>
  </si>
  <si>
    <t>Servicios jurídicos</t>
  </si>
  <si>
    <t>Repuestos y accesorios</t>
  </si>
  <si>
    <t>Útiles y materiales de resguardo y seguridad</t>
  </si>
  <si>
    <t>5.02.02.2</t>
  </si>
  <si>
    <t>5.02.04.1</t>
  </si>
  <si>
    <t>5.02.04.2</t>
  </si>
  <si>
    <t>Materiales y productos minerales y asfálticos</t>
  </si>
  <si>
    <t>5.02.04.2.99.06.00.0</t>
  </si>
  <si>
    <t>Alquiler de maquinaria, equipo y mobiliario</t>
  </si>
  <si>
    <t>Actividades protocolarias</t>
  </si>
  <si>
    <t>TOTAL VÍAS DE COMUNICACIÓN</t>
  </si>
  <si>
    <t>TOTAL PROGRAMA III  *JIMÉNEZ*</t>
  </si>
  <si>
    <t>5.03.02.001.0</t>
  </si>
  <si>
    <t>PROGRAMA III  ** JIMENEZ**</t>
  </si>
  <si>
    <t>GRUPO 02: VÍAS DE COMUNICACIÓN TERRESTRE  *JIMÉNEZ*</t>
  </si>
  <si>
    <t>5.03.02.001.1</t>
  </si>
  <si>
    <t>Metas operativas</t>
  </si>
  <si>
    <t>5.03.02.791… INFRAESTRUCTURA VIAL *MANTENIMIENTO* (LEY 8114 / 9329)</t>
  </si>
  <si>
    <t>5.03.02.791.1</t>
  </si>
  <si>
    <t>5.03.02.797…  MANT. CAMINOS DISTR. PEJIBAYE CON MAQUINARIA MUNICIPAL "LEY 8114"</t>
  </si>
  <si>
    <t>5.03.02.797.2</t>
  </si>
  <si>
    <t>Jornales ocasionales</t>
  </si>
  <si>
    <t>SUBTOTAL GRUPO 02 VÍAS DE COMUNICACIÓN PROGRAMA III *JIMÉNEZ*</t>
  </si>
  <si>
    <t>5.01.01.0.02.02.00.0</t>
  </si>
  <si>
    <t>Recargo de funciones</t>
  </si>
  <si>
    <t>5.01.01.5.01.05.00.0</t>
  </si>
  <si>
    <t>Equipo de cómputo</t>
  </si>
  <si>
    <t>5.02.01…   SERVICIO DE ASEO DE VÍAS Y SITIOS PÚBLICOS</t>
  </si>
  <si>
    <t>5.02.01.1</t>
  </si>
  <si>
    <t>5.02.01.1.04.99.00.0</t>
  </si>
  <si>
    <t>Otros Servicios de gestión y apoyo</t>
  </si>
  <si>
    <t>SUBTOTAL ASEO DE VÍAS Y SITIOS PÚBLICOS</t>
  </si>
  <si>
    <t>5.02.02.1</t>
  </si>
  <si>
    <t>5.02.02.1.04.02.00.0</t>
  </si>
  <si>
    <t>5.02.05…   SERVICIO DE PARQUES Y ORNATO</t>
  </si>
  <si>
    <t>5.02.05.1</t>
  </si>
  <si>
    <t>5.02.05.2</t>
  </si>
  <si>
    <t>5.02.05.2.03.02.00.0</t>
  </si>
  <si>
    <t>Suplencias</t>
  </si>
  <si>
    <t>Madera y sus derivados</t>
  </si>
  <si>
    <t>Maquinaria y equipo diverso</t>
  </si>
  <si>
    <t>GRUPO 06: OTROS PROYECTOS PROGRAMA III  *JIMÉNEZ*</t>
  </si>
  <si>
    <t>Materiales y productos eléctricos y telefónicos</t>
  </si>
  <si>
    <t>Otros materiales y suministros diversos</t>
  </si>
  <si>
    <t>5.03.06.15… PROYECTO CELEBRACIÓN BICENTENARIO</t>
  </si>
  <si>
    <t>5.03.06.15.1… SERVICIOS</t>
  </si>
  <si>
    <t>5.03.06.15.1.01.02.00</t>
  </si>
  <si>
    <t xml:space="preserve">SUBTOTAL PROYECTO CELEBRACIÓN DEL BICENTENARIO </t>
  </si>
  <si>
    <t>5.03.02.001.0.01.05.0</t>
  </si>
  <si>
    <t>5.03.02.791.2</t>
  </si>
  <si>
    <t>Combustibles y lubricantes</t>
  </si>
  <si>
    <t>TOTAL INFRAESTRUCTURA VIAL (791) (Ley 8114)</t>
  </si>
  <si>
    <t>5.03.02.001… UNIDAD TÉCNICA DE GESTIÓN VIAL MUNICIPAL *JIMÉNEZ* (Ley 8114 //9329)</t>
  </si>
  <si>
    <t>TOTAL UNIDAD TÉCNICA DE GESTIÓN VIAL MUNICIPAL *JIMÉNEZ* (Ley 8114 //9329)</t>
  </si>
  <si>
    <t>TOTAL MANT. CAMINOS DISTR. PEJIBAYE CON MAQUINARIA MUNICIPAL "LEY 8114"</t>
  </si>
  <si>
    <t>SUBTOTAL GRUPO 06 OTROS PROYECTOS  PROGRAMA III *JIMÉNEZ*</t>
  </si>
  <si>
    <t>TOTAL OTROS PROYECTOS</t>
  </si>
  <si>
    <t>I-01</t>
  </si>
  <si>
    <t>II-01</t>
  </si>
  <si>
    <t>II-02</t>
  </si>
  <si>
    <t>II-04</t>
  </si>
  <si>
    <t>II-05</t>
  </si>
  <si>
    <t>III-06-21</t>
  </si>
  <si>
    <t>Pág 5</t>
  </si>
  <si>
    <t>5.03.06.24… PROYECTO CELEBRACIONES  FIN DE AÑO</t>
  </si>
  <si>
    <t>5.03.06.24.2… MATERIALES Y SUMINISTROS</t>
  </si>
  <si>
    <t>5.03.06.24.2.03.04.00</t>
  </si>
  <si>
    <t>5.03.06.24.2.99.99.00</t>
  </si>
  <si>
    <t>SUBTOTAL PROYECTO CELEBRACIÓN FIN DE AÑO</t>
  </si>
  <si>
    <t>MODIFICACIÓN PRESUPUESTARIA           N° 07-2021</t>
  </si>
  <si>
    <t xml:space="preserve"> </t>
  </si>
  <si>
    <t>5.01.01.0.01.03.00.0</t>
  </si>
  <si>
    <t>Servicios especiales</t>
  </si>
  <si>
    <t>5.01.01.0.02.01.00.0</t>
  </si>
  <si>
    <t>Tiempo extraordinario</t>
  </si>
  <si>
    <t>1.1.1.3</t>
  </si>
  <si>
    <t>5.01.01.1.07.02.00.0</t>
  </si>
  <si>
    <t>5.02.01.0</t>
  </si>
  <si>
    <t>5.02.01.0.01.02.00.0</t>
  </si>
  <si>
    <t>5.02.02.0</t>
  </si>
  <si>
    <t>5.02.02.0.01.02.00.0</t>
  </si>
  <si>
    <t>5.02.02.0.02.01.00.0</t>
  </si>
  <si>
    <t>5.02.02.1.01.02.00.0</t>
  </si>
  <si>
    <t>5.02.02.1.02.99.00.0</t>
  </si>
  <si>
    <t>Otros servicios básicos</t>
  </si>
  <si>
    <t>5.02.02.2.99.06.00.0</t>
  </si>
  <si>
    <t>5.04.02.0</t>
  </si>
  <si>
    <t>5.02.04.0.01.02.00.0</t>
  </si>
  <si>
    <t>5.02.04.1.08.03.00.0</t>
  </si>
  <si>
    <t>5.02.04.2.01.01.00.0</t>
  </si>
  <si>
    <t>5.02.04.2.01.99.00.0</t>
  </si>
  <si>
    <t>Otros productos químicos</t>
  </si>
  <si>
    <t>5.02.04.5.01.99.00.0</t>
  </si>
  <si>
    <t>5.02.04.5</t>
  </si>
  <si>
    <t>5.02.05.1.01.02.00.0</t>
  </si>
  <si>
    <t>5.02.05.2.03.03.00.0</t>
  </si>
  <si>
    <t>5.03.06.01… DIRECCIÓN TÉCNICA Y ESTUDIOS PROGRAMA III</t>
  </si>
  <si>
    <t>5.03.06.01.0… REMUNERACIONES</t>
  </si>
  <si>
    <t>5.03.06.01.0.01.05.00</t>
  </si>
  <si>
    <t>5.03.06.01.1.04.03.00</t>
  </si>
  <si>
    <t>Servicios de ingeniería</t>
  </si>
  <si>
    <t>5.03.06.01.1… SERVICIOS</t>
  </si>
  <si>
    <t>5.03.06.24.1</t>
  </si>
  <si>
    <t>5.03.06.24.1.01.02.0</t>
  </si>
  <si>
    <t>SUBTOTAL DIRECCIÓN TÉCNICA PROGRAMA III</t>
  </si>
  <si>
    <t>5.03.06.02… INFRAESTRUCTURA COMUNAL DISTRITO JUAN VIÑAS</t>
  </si>
  <si>
    <t>5.03.06.02.1.08.03.00</t>
  </si>
  <si>
    <t>5.03.06.02.1</t>
  </si>
  <si>
    <t>5.03.06.02.2</t>
  </si>
  <si>
    <t>5.03.06.02.2.99.99.00</t>
  </si>
  <si>
    <t>Otros útiles, materiales y suministros</t>
  </si>
  <si>
    <t>5.03.06.03… INFRAESTRUCTURA COMUNAL DISTRITO PEJIBAYE</t>
  </si>
  <si>
    <t>5.03.06.03.1.08.03.00</t>
  </si>
  <si>
    <t>5.03.06.03.1.01.02.00</t>
  </si>
  <si>
    <t>5.03.06.03.1</t>
  </si>
  <si>
    <t>5.03.06.03.2.99.99.00</t>
  </si>
  <si>
    <t>5.03.06.03.2</t>
  </si>
  <si>
    <t>SUBTOTAL INFRAESTRUCTURA COMUNAL DISTRITO PEJIBAYE</t>
  </si>
  <si>
    <t>SUBTOTAL INFRAESTRUCTURA COMUNAL DISTRITO JUAN VIÑAS</t>
  </si>
  <si>
    <t>TOTAL MODIFICACIÓN JIMÉNEZ   07-2021</t>
  </si>
  <si>
    <t>TOTAL MODIFICACIÓN CONSOLIDADA   07-2021</t>
  </si>
  <si>
    <t>Justificación  Jiménez:</t>
  </si>
  <si>
    <t>5.03.02.001.0.03.99.1</t>
  </si>
  <si>
    <t>Peligrosidad</t>
  </si>
  <si>
    <t>5.03.02.001.1.05.01.0</t>
  </si>
  <si>
    <t>Transporte antes del país</t>
  </si>
  <si>
    <t>5.03.02.001.2.99.04.0</t>
  </si>
  <si>
    <t>Textiles y vestuario</t>
  </si>
  <si>
    <t>5.03.02.001.2</t>
  </si>
  <si>
    <t>5.03.02.791.1.08.03.0</t>
  </si>
  <si>
    <t>5.03.02.791.2.01.99.0</t>
  </si>
  <si>
    <t>5.03.02.791.2.03.02.0</t>
  </si>
  <si>
    <t>5.03.02.791.2.03.03.0</t>
  </si>
  <si>
    <t>5.03.02.791.2.03.06.0</t>
  </si>
  <si>
    <t>Materiales y productos de plástico</t>
  </si>
  <si>
    <t>5.03.02.791.2.04.01.0</t>
  </si>
  <si>
    <t>Herramientas e instrumentos</t>
  </si>
  <si>
    <t>5.03.02.797.1.08.04.0</t>
  </si>
  <si>
    <t>Mantenimiento y reparación de equipo de producción</t>
  </si>
  <si>
    <t>5.03.02.797.1</t>
  </si>
  <si>
    <t>5.03.02.797.2.04.02.0</t>
  </si>
  <si>
    <t>5.03.02.798…  PROMOCIÓN SOCIAL JV Y PEJ LEY 8114</t>
  </si>
  <si>
    <t>5.03.02.798.2.01.02.0</t>
  </si>
  <si>
    <t>Productos farmaceúticos y medicinales</t>
  </si>
  <si>
    <t>TOTAL PROMOCIÓN SOCIAL JV Y PEJ "LEY 8114"</t>
  </si>
  <si>
    <t>5.03.02.798.2</t>
  </si>
  <si>
    <t>5.03.02.799…  ATENCIÓN DE EMERGENCIAS EN CAMINOS CANTONALES JV Y PEJ LEY 8114</t>
  </si>
  <si>
    <t>5.03.02.799.1.01.02.0</t>
  </si>
  <si>
    <t>5.03.02.799.1</t>
  </si>
  <si>
    <t>TOTAL ATENCIÓN DE EMERGENCIAS EN CAMINOS CANTONALES JV Y PEJ "LEY 8114"</t>
  </si>
  <si>
    <t>5.03.02.804.1.08.02.0</t>
  </si>
  <si>
    <t>Mantenimiento de vías de comunicación</t>
  </si>
  <si>
    <t>5.03.02.804…  CALLES URBANAS JV (040) Recarpeteo PRESTAMO BPDC</t>
  </si>
  <si>
    <t>5.03.02.804,1</t>
  </si>
  <si>
    <t>TOTAL CALLES URBANAS JV (040) Recarpeteo PRESTAMO BPDC"</t>
  </si>
  <si>
    <t>5.03.02.805.1.08.02.0</t>
  </si>
  <si>
    <t>5.03.02.805… CALLES URBANAS LOMAS DE VIÑAS JV (107) PRESTAMO BPDC</t>
  </si>
  <si>
    <t>5.03.02.805,1</t>
  </si>
  <si>
    <t>TOTAL CALLES URBANAS LOMAS DE VIÑAS JV (107) PRESTAMO BPD</t>
  </si>
  <si>
    <t>TOTAL CALLES URBANAS LOS RECUERDOS JV (113) PRESTAMO BPDC 38</t>
  </si>
  <si>
    <t>5.03.02.806… CALLES URBANAS LOS RECUERDOS JV (113) PRESTAMO BPDC 38</t>
  </si>
  <si>
    <t>5.03.02.806,1</t>
  </si>
  <si>
    <t>5.03.02.806.1.08.02.0</t>
  </si>
  <si>
    <t>TOTAL CAMINO LA LAGUNA JV (036)"Relastreo" PRESTAMO BPDC</t>
  </si>
  <si>
    <t>5.03.02.807.1.08.02.0</t>
  </si>
  <si>
    <t>5.03.02.807… CAMINO LA LAGUNA JV (036)"Relastreo" PRESTAMO BPDC</t>
  </si>
  <si>
    <t>5.03.02.807,1</t>
  </si>
  <si>
    <t>TOTALCAMINO EL SESTEO PEJ (031) PRESTAMO BPDC</t>
  </si>
  <si>
    <t>5.03.02.808.5.02.02.0</t>
  </si>
  <si>
    <t>Vías de comunicación terrestre</t>
  </si>
  <si>
    <t>5.03.02.808,1</t>
  </si>
  <si>
    <t>5.03.02.808… CAMINO EL SESTEO PEJ (031) PRESTAMO BPDC</t>
  </si>
  <si>
    <t>5.03.02.809… CAMINO LA PONCIANA -AEROPUERTO III ETAPA PEJ (052) PREST BPDC</t>
  </si>
  <si>
    <t>5.03.02.809,1</t>
  </si>
  <si>
    <t>5.03.02.809.5.02.02.0</t>
  </si>
  <si>
    <t>TOTAL CAMINO LA PONCIANA -AEROPUERTO III ETAPA PEJ (052) PREST BPDC</t>
  </si>
  <si>
    <t xml:space="preserve">CONCEJO MUNICIPAL DEL DISTRITO DE TUCURRIQUE </t>
  </si>
  <si>
    <t>MODIFICACIÓN PRESUPUESTARIA            04-2021</t>
  </si>
  <si>
    <t>SESIÓN EXTRAORDINARIA N°  21      Jueves 14 Octubre  del 2021</t>
  </si>
  <si>
    <t>5.01.01.0.01.01.00.0</t>
  </si>
  <si>
    <t>Sueldos para cargos fijos</t>
  </si>
  <si>
    <t xml:space="preserve">Servicios Especiales </t>
  </si>
  <si>
    <t>5.01.01.0.03.01.00.1</t>
  </si>
  <si>
    <t>Retribución por años servidos (anualidad)</t>
  </si>
  <si>
    <t xml:space="preserve">Repuestos y Accesorios </t>
  </si>
  <si>
    <t>5.01.01.9.02.01.00.0</t>
  </si>
  <si>
    <t>Sumas Libres sin Asignación Presupuestaria</t>
  </si>
  <si>
    <t>TOTAL PROGRAMA I  *TUCURRIQUE*</t>
  </si>
  <si>
    <t>TOTAL PROGRAMA I  *TUCURRIQUE *</t>
  </si>
  <si>
    <t>5.01.01.9</t>
  </si>
  <si>
    <t>CUENTAS ESPECIALES</t>
  </si>
  <si>
    <t>SUBTOTAL ADMINISTRACIÓN GENERAL *TUCURRIQUE*</t>
  </si>
  <si>
    <t>Sumas sin asignación</t>
  </si>
  <si>
    <t>PROGRAMA II</t>
  </si>
  <si>
    <t>5.02.01.0.01.01.00.0</t>
  </si>
  <si>
    <t>5.02.01.9.02.01.00.0</t>
  </si>
  <si>
    <t>5.02.02.2.01.99.00.0</t>
  </si>
  <si>
    <t xml:space="preserve">Otros Productos Químicos </t>
  </si>
  <si>
    <t>5.02.02.9.02.01.00.0</t>
  </si>
  <si>
    <t>5.02.01.9</t>
  </si>
  <si>
    <t>5.02.02.9</t>
  </si>
  <si>
    <t>5.02.04.1.04.99.00.0</t>
  </si>
  <si>
    <t>Otros Servicios de Gestión y Apoyo</t>
  </si>
  <si>
    <t>5.01.01… ADMINISTRACIÓN GENERAL TUC</t>
  </si>
  <si>
    <t>TOTAL PROGRAMA II  *TUCURRIQUE*</t>
  </si>
  <si>
    <t>PROGRAMA III  ** TUCURRIQUE**</t>
  </si>
  <si>
    <t>Jornales</t>
  </si>
  <si>
    <t>GRUPO 02: VÍAS DE COMUNICACIÓN TERRESTRE TUCURRIQUE</t>
  </si>
  <si>
    <t>5.03.02.001.0.01.02.0</t>
  </si>
  <si>
    <t>5.03.02.001.1.02.01.0</t>
  </si>
  <si>
    <t>Servicios de Agua</t>
  </si>
  <si>
    <t>2,1,2</t>
  </si>
  <si>
    <t>5.03.02.001.1.02.04.0</t>
  </si>
  <si>
    <t>Servicio de Telecomunicaicones</t>
  </si>
  <si>
    <t>5.03.02.001.1.04.02.0</t>
  </si>
  <si>
    <t xml:space="preserve">Servicios Jurídicos </t>
  </si>
  <si>
    <t>5.03.02.001.2.99.01.0</t>
  </si>
  <si>
    <t>Ütiles y Materiales de Oficina de Cómputo</t>
  </si>
  <si>
    <t xml:space="preserve">Textiles y Vestuarios </t>
  </si>
  <si>
    <t>2.1.0</t>
  </si>
  <si>
    <t>Total Compra de Maquinaria UTGVM (Servicio Deuda) (793) (Ley 8114)</t>
  </si>
  <si>
    <t>5.03.02.001… Unidad Técnica de Gestión Vial Municipal (Ley 8114 //9329) TUCURRIQUE</t>
  </si>
  <si>
    <t>Subtotal Unidad Técnica de Gestión Vial Municipal TUCURRIQUE</t>
  </si>
  <si>
    <t>TOTAL LIMPIEZA Y  CONFORMACION  PARA ASFALTADO CAMINO SAN MIGUEL MOPT-BID 3-04-030  *LEY 8114 // 9329*</t>
  </si>
  <si>
    <t>5.03.02.942…LIMPIEZA Y  CONFORMACION  PARA ASFALTADO CAMINO SAN MIGUEL MOPT-BID 3-04-030  *LEY 8114 // 9329*</t>
  </si>
  <si>
    <t>5.03.02.942.5</t>
  </si>
  <si>
    <t>5.03.02.942.5.02.02.0</t>
  </si>
  <si>
    <t>SUBTOTAL GRUPO 02 VÍAS DE COMUNICACIÓN PROGRAMA III TUCURRIQUE</t>
  </si>
  <si>
    <t>TOTAL PROGRAMA III  *TUCURRIQUE*</t>
  </si>
  <si>
    <t>TOTAL MODIFICACIÓN 07-2021  TUCURRIQUE</t>
  </si>
  <si>
    <t>5.02.01…  ASEO DE VÍAS Y SITIOS PÚBLICOS TUCURRIQUE</t>
  </si>
  <si>
    <t>5.02.02… SERVICIO DE RECOLECCIÓN DE BASURA  TUCURRIQUE</t>
  </si>
  <si>
    <t>SUBTOTAL ASEO DE VÍAS Y SITIOS PÚBLICOS TUCURRIQUE</t>
  </si>
  <si>
    <t>SUBTOTAL RECOLECCIÓN DE BASURA TUCURRIQUE</t>
  </si>
  <si>
    <t>5.02.04… CEMENTERIOS TUCURRIQUE</t>
  </si>
  <si>
    <t>SUBTOTAL CEMENTERIOS  TUCURRIQUE</t>
  </si>
  <si>
    <t>Fortalecimiento de sueldos para cargos fijos para el cumplimiento con los pagos atinentes a dichos renglones</t>
  </si>
  <si>
    <t>Fortalecimiento de servicios y materiales para cumplir con lo atinente a sus departamentos</t>
  </si>
  <si>
    <t>Fortalecimiento de jornales para el descuaje, limpieza y mantenimiento de rondas caminos vecinales Tucurrique y fiscalización de proyectos</t>
  </si>
  <si>
    <t>Se rebaja del Proyecto San Miguel MOPT-BID, ya que en correo enviado el 9/06/2021 de la Unidad Ejecutora de Coordinación de la División de Obras Públicas se indica que el monto que se requiere respaldar para dicho proyecto es de $ 26,101,91 dólares al tipo de cambio,</t>
  </si>
  <si>
    <t>Justificación  CMD Tucurrique</t>
  </si>
  <si>
    <t>5.03.06.21… PROYECTO DE INVERSIÓN SERVICIO DE ACUEDUCTO</t>
  </si>
  <si>
    <t>5.03.06.21.1.08.02.0</t>
  </si>
  <si>
    <t>SUBTOTAL PROYECTO DE INVERSIÓN SERVICIO DE ACUEDUCTO</t>
  </si>
  <si>
    <t>5.03.06.21.1</t>
  </si>
  <si>
    <t>5.03.06.21.5</t>
  </si>
  <si>
    <t>5.03.06.21.5.02.99.0</t>
  </si>
  <si>
    <t>Otras construcciones, adiciones y mejoras</t>
  </si>
  <si>
    <t>Se rebaja del rubro Otras construcciones adiciones y mejoras por sobrante en proyecto y se aumenta en mantenimiento de vías de comunicación para mejoramiento de la superficie de ruedo en Calle Los Pereira</t>
  </si>
  <si>
    <t>Justificación  Acueducto Jiménez</t>
  </si>
  <si>
    <t>SESIÓN ORDINARIA N°  077          Martes 19 de Octubre del 2021</t>
  </si>
  <si>
    <t>Administración:Disminución presupuestaria en varios rubros, para reforzar el rubro de pago de Jornales ocasionales, recargo de funciones y actividades protocolarias</t>
  </si>
  <si>
    <t>Aseo de Vías y Sitios Públicos, Refuerzo presupuestario del rubro de jornales ocasionales.</t>
  </si>
  <si>
    <t>Recolección de Basura: Refuerzo presupuestario de los rubros de jornales ocasionales, tiempo extraordinario y alquiler de maquinaria, equipo y mobiliario.</t>
  </si>
  <si>
    <t>Cementerio: Refuerzo presupuestario de los rubros de mantenimiento de instalaciones y otras obras y jornales ocasionales.</t>
  </si>
  <si>
    <t>Parques y Obras de Ornato: Refuerzo presupuestario de los rubros de madera y sus derivados y alquiler de maquinaria y equipo diverso.</t>
  </si>
  <si>
    <t>Disminución de rubros administrativos varios y traslado de recursos al proyecto de Celebración de fin de año.</t>
  </si>
  <si>
    <t xml:space="preserve">Programa III </t>
  </si>
  <si>
    <t>A Solicitud de la Alcaldía Municipal   // Departamento de Acueducto // Juanta Vial Cantonal //  CMD Tucurrique</t>
  </si>
  <si>
    <t>Pág 3</t>
  </si>
  <si>
    <t>Pág 7</t>
  </si>
  <si>
    <t>Pág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</si>
</sst>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₡-140A]#,##0.00"/>
    <numFmt numFmtId="165" formatCode="#,##0.00_ ;[Red]\-#,##0.00\ 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u/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2"/>
      <name val="Calibri"/>
      <family val="2"/>
      <scheme val="minor"/>
    </font>
    <font>
      <b/>
      <sz val="14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75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/>
    </xf>
    <xf numFmtId="164" fontId="4" fillId="0" borderId="0" xfId="0" applyNumberFormat="1" applyFont="1" applyAlignment="1">
      <alignment horizontal="right" vertical="center"/>
    </xf>
    <xf numFmtId="164" fontId="0" fillId="0" borderId="0" xfId="0" applyNumberFormat="1"/>
    <xf numFmtId="164" fontId="7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4" fontId="4" fillId="0" borderId="0" xfId="0" applyNumberFormat="1" applyFont="1"/>
    <xf numFmtId="0" fontId="3" fillId="0" borderId="9" xfId="0" applyFont="1" applyBorder="1" applyAlignment="1">
      <alignment vertical="center"/>
    </xf>
    <xf numFmtId="4" fontId="3" fillId="0" borderId="9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11" fillId="0" borderId="0" xfId="0" applyFont="1" applyBorder="1"/>
    <xf numFmtId="4" fontId="11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/>
    <xf numFmtId="49" fontId="3" fillId="4" borderId="9" xfId="0" applyNumberFormat="1" applyFont="1" applyFill="1" applyBorder="1" applyAlignment="1">
      <alignment horizontal="right" vertical="center"/>
    </xf>
    <xf numFmtId="49" fontId="3" fillId="4" borderId="9" xfId="0" applyNumberFormat="1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4" fontId="3" fillId="0" borderId="0" xfId="0" applyNumberFormat="1" applyFont="1"/>
    <xf numFmtId="4" fontId="3" fillId="0" borderId="0" xfId="0" applyNumberFormat="1" applyFont="1" applyFill="1"/>
    <xf numFmtId="0" fontId="11" fillId="0" borderId="0" xfId="0" applyFont="1" applyBorder="1" applyAlignment="1">
      <alignment horizontal="right"/>
    </xf>
    <xf numFmtId="4" fontId="11" fillId="0" borderId="0" xfId="0" applyNumberFormat="1" applyFont="1"/>
    <xf numFmtId="4" fontId="11" fillId="0" borderId="0" xfId="0" applyNumberFormat="1" applyFont="1" applyFill="1"/>
    <xf numFmtId="0" fontId="3" fillId="0" borderId="0" xfId="0" applyFont="1"/>
    <xf numFmtId="4" fontId="3" fillId="0" borderId="0" xfId="0" applyNumberFormat="1" applyFont="1" applyBorder="1"/>
    <xf numFmtId="4" fontId="3" fillId="0" borderId="0" xfId="0" applyNumberFormat="1" applyFont="1" applyFill="1" applyBorder="1"/>
    <xf numFmtId="4" fontId="11" fillId="0" borderId="0" xfId="0" applyNumberFormat="1" applyFont="1" applyBorder="1"/>
    <xf numFmtId="4" fontId="11" fillId="0" borderId="0" xfId="0" applyNumberFormat="1" applyFont="1" applyBorder="1" applyAlignment="1">
      <alignment horizontal="right"/>
    </xf>
    <xf numFmtId="4" fontId="3" fillId="4" borderId="9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Border="1"/>
    <xf numFmtId="49" fontId="3" fillId="4" borderId="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14" fontId="11" fillId="0" borderId="0" xfId="0" applyNumberFormat="1" applyFont="1" applyAlignment="1">
      <alignment horizontal="right"/>
    </xf>
    <xf numFmtId="14" fontId="11" fillId="0" borderId="0" xfId="0" applyNumberFormat="1" applyFont="1"/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1" xfId="0" applyFont="1" applyBorder="1" applyAlignment="1">
      <alignment vertical="center"/>
    </xf>
    <xf numFmtId="4" fontId="12" fillId="0" borderId="3" xfId="0" applyNumberFormat="1" applyFont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right"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4" fontId="16" fillId="0" borderId="22" xfId="0" applyNumberFormat="1" applyFont="1" applyFill="1" applyBorder="1" applyAlignment="1">
      <alignment horizontal="right" vertical="center"/>
    </xf>
    <xf numFmtId="4" fontId="17" fillId="0" borderId="22" xfId="0" applyNumberFormat="1" applyFont="1" applyFill="1" applyBorder="1" applyAlignment="1">
      <alignment horizontal="right" vertical="center"/>
    </xf>
    <xf numFmtId="4" fontId="18" fillId="0" borderId="22" xfId="0" applyNumberFormat="1" applyFont="1" applyFill="1" applyBorder="1" applyAlignment="1">
      <alignment horizontal="right" vertical="center"/>
    </xf>
    <xf numFmtId="0" fontId="13" fillId="0" borderId="30" xfId="0" applyFont="1" applyBorder="1" applyAlignment="1">
      <alignment vertical="center"/>
    </xf>
    <xf numFmtId="49" fontId="16" fillId="0" borderId="21" xfId="0" applyNumberFormat="1" applyFont="1" applyFill="1" applyBorder="1" applyAlignment="1">
      <alignment horizontal="right" vertical="center"/>
    </xf>
    <xf numFmtId="49" fontId="16" fillId="0" borderId="22" xfId="0" applyNumberFormat="1" applyFont="1" applyFill="1" applyBorder="1" applyAlignment="1">
      <alignment vertical="center"/>
    </xf>
    <xf numFmtId="0" fontId="13" fillId="0" borderId="22" xfId="0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vertical="center"/>
    </xf>
    <xf numFmtId="0" fontId="13" fillId="0" borderId="29" xfId="0" applyFont="1" applyFill="1" applyBorder="1" applyAlignment="1">
      <alignment vertical="center"/>
    </xf>
    <xf numFmtId="49" fontId="16" fillId="4" borderId="5" xfId="0" applyNumberFormat="1" applyFont="1" applyFill="1" applyBorder="1" applyAlignment="1">
      <alignment horizontal="left" vertical="center"/>
    </xf>
    <xf numFmtId="49" fontId="16" fillId="4" borderId="0" xfId="0" applyNumberFormat="1" applyFont="1" applyFill="1" applyBorder="1" applyAlignment="1">
      <alignment vertical="center"/>
    </xf>
    <xf numFmtId="0" fontId="13" fillId="0" borderId="31" xfId="0" applyFont="1" applyBorder="1" applyAlignment="1">
      <alignment vertical="center"/>
    </xf>
    <xf numFmtId="49" fontId="16" fillId="4" borderId="24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4" fontId="16" fillId="0" borderId="4" xfId="0" applyNumberFormat="1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right" vertical="center"/>
    </xf>
    <xf numFmtId="4" fontId="13" fillId="0" borderId="4" xfId="0" applyNumberFormat="1" applyFont="1" applyFill="1" applyBorder="1" applyAlignment="1">
      <alignment horizontal="right" vertical="center"/>
    </xf>
    <xf numFmtId="165" fontId="16" fillId="0" borderId="4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4" fontId="16" fillId="0" borderId="19" xfId="0" applyNumberFormat="1" applyFont="1" applyFill="1" applyBorder="1" applyAlignment="1">
      <alignment horizontal="right" vertical="center"/>
    </xf>
    <xf numFmtId="0" fontId="13" fillId="0" borderId="32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4" fontId="16" fillId="0" borderId="20" xfId="0" applyNumberFormat="1" applyFont="1" applyFill="1" applyBorder="1" applyAlignment="1">
      <alignment horizontal="right" vertical="center"/>
    </xf>
    <xf numFmtId="4" fontId="16" fillId="0" borderId="5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4" fontId="16" fillId="0" borderId="4" xfId="0" applyNumberFormat="1" applyFont="1" applyFill="1" applyBorder="1" applyAlignment="1">
      <alignment horizontal="right" vertical="center"/>
    </xf>
    <xf numFmtId="4" fontId="16" fillId="3" borderId="11" xfId="0" applyNumberFormat="1" applyFont="1" applyFill="1" applyBorder="1" applyAlignment="1">
      <alignment horizontal="right" vertical="center"/>
    </xf>
    <xf numFmtId="4" fontId="16" fillId="0" borderId="27" xfId="0" applyNumberFormat="1" applyFont="1" applyFill="1" applyBorder="1" applyAlignment="1">
      <alignment horizontal="right" vertical="center"/>
    </xf>
    <xf numFmtId="0" fontId="13" fillId="0" borderId="4" xfId="0" applyFont="1" applyBorder="1" applyAlignment="1">
      <alignment vertical="center"/>
    </xf>
    <xf numFmtId="49" fontId="16" fillId="0" borderId="22" xfId="0" applyNumberFormat="1" applyFont="1" applyFill="1" applyBorder="1" applyAlignment="1">
      <alignment horizontal="right" vertical="center"/>
    </xf>
    <xf numFmtId="49" fontId="16" fillId="4" borderId="0" xfId="0" applyNumberFormat="1" applyFont="1" applyFill="1" applyBorder="1" applyAlignment="1">
      <alignment horizontal="right" vertical="center"/>
    </xf>
    <xf numFmtId="0" fontId="13" fillId="0" borderId="34" xfId="0" applyFont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4" fontId="16" fillId="0" borderId="2" xfId="0" applyNumberFormat="1" applyFont="1" applyFill="1" applyBorder="1" applyAlignment="1">
      <alignment horizontal="right" vertical="center"/>
    </xf>
    <xf numFmtId="4" fontId="17" fillId="0" borderId="2" xfId="0" applyNumberFormat="1" applyFont="1" applyFill="1" applyBorder="1" applyAlignment="1">
      <alignment horizontal="right" vertical="center"/>
    </xf>
    <xf numFmtId="4" fontId="18" fillId="0" borderId="2" xfId="0" applyNumberFormat="1" applyFont="1" applyFill="1" applyBorder="1" applyAlignment="1">
      <alignment horizontal="right" vertical="center"/>
    </xf>
    <xf numFmtId="0" fontId="13" fillId="0" borderId="33" xfId="0" applyFont="1" applyBorder="1" applyAlignment="1">
      <alignment vertical="center"/>
    </xf>
    <xf numFmtId="49" fontId="16" fillId="0" borderId="2" xfId="0" applyNumberFormat="1" applyFont="1" applyFill="1" applyBorder="1" applyAlignment="1">
      <alignment horizontal="right" vertical="center"/>
    </xf>
    <xf numFmtId="49" fontId="16" fillId="0" borderId="2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4" fontId="16" fillId="0" borderId="23" xfId="0" applyNumberFormat="1" applyFont="1" applyFill="1" applyBorder="1" applyAlignment="1">
      <alignment horizontal="right" vertical="center"/>
    </xf>
    <xf numFmtId="0" fontId="13" fillId="0" borderId="22" xfId="0" applyFont="1" applyBorder="1" applyAlignment="1">
      <alignment vertical="center"/>
    </xf>
    <xf numFmtId="4" fontId="13" fillId="0" borderId="25" xfId="0" applyNumberFormat="1" applyFont="1" applyFill="1" applyBorder="1" applyAlignment="1">
      <alignment horizontal="right" vertical="center"/>
    </xf>
    <xf numFmtId="4" fontId="17" fillId="0" borderId="0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vertical="center"/>
    </xf>
    <xf numFmtId="4" fontId="16" fillId="5" borderId="6" xfId="0" applyNumberFormat="1" applyFont="1" applyFill="1" applyBorder="1" applyAlignment="1">
      <alignment horizontal="right" vertical="center"/>
    </xf>
    <xf numFmtId="4" fontId="16" fillId="5" borderId="7" xfId="0" applyNumberFormat="1" applyFont="1" applyFill="1" applyBorder="1" applyAlignment="1">
      <alignment horizontal="right"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4" fontId="16" fillId="6" borderId="6" xfId="0" applyNumberFormat="1" applyFont="1" applyFill="1" applyBorder="1" applyAlignment="1">
      <alignment horizontal="right" vertical="center"/>
    </xf>
    <xf numFmtId="4" fontId="16" fillId="6" borderId="27" xfId="0" applyNumberFormat="1" applyFont="1" applyFill="1" applyBorder="1" applyAlignment="1">
      <alignment horizontal="right" vertical="center"/>
    </xf>
    <xf numFmtId="0" fontId="16" fillId="0" borderId="22" xfId="0" applyFont="1" applyBorder="1" applyAlignment="1">
      <alignment horizontal="center" vertical="center"/>
    </xf>
    <xf numFmtId="0" fontId="16" fillId="0" borderId="5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right" vertical="center"/>
    </xf>
    <xf numFmtId="14" fontId="16" fillId="0" borderId="14" xfId="0" applyNumberFormat="1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4" fontId="16" fillId="3" borderId="12" xfId="0" applyNumberFormat="1" applyFont="1" applyFill="1" applyBorder="1" applyAlignment="1">
      <alignment horizontal="right" vertical="center"/>
    </xf>
    <xf numFmtId="0" fontId="13" fillId="0" borderId="29" xfId="0" applyFont="1" applyBorder="1" applyAlignment="1">
      <alignment vertical="center"/>
    </xf>
    <xf numFmtId="4" fontId="13" fillId="0" borderId="4" xfId="0" applyNumberFormat="1" applyFont="1" applyFill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>
      <alignment horizontal="right" vertical="center"/>
    </xf>
    <xf numFmtId="0" fontId="13" fillId="0" borderId="23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Fill="1" applyAlignment="1">
      <alignment vertical="center"/>
    </xf>
    <xf numFmtId="0" fontId="13" fillId="0" borderId="9" xfId="0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4" fontId="16" fillId="2" borderId="19" xfId="0" applyNumberFormat="1" applyFont="1" applyFill="1" applyBorder="1" applyAlignment="1">
      <alignment horizontal="right" vertical="center"/>
    </xf>
    <xf numFmtId="0" fontId="13" fillId="2" borderId="26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" fontId="16" fillId="0" borderId="36" xfId="0" applyNumberFormat="1" applyFont="1" applyFill="1" applyBorder="1" applyAlignment="1">
      <alignment horizontal="right" vertical="center"/>
    </xf>
    <xf numFmtId="0" fontId="13" fillId="0" borderId="37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4" fontId="16" fillId="0" borderId="5" xfId="0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vertical="center"/>
    </xf>
    <xf numFmtId="4" fontId="16" fillId="0" borderId="19" xfId="0" applyNumberFormat="1" applyFont="1" applyFill="1" applyBorder="1" applyAlignment="1">
      <alignment horizontal="right" vertical="center" wrapText="1"/>
    </xf>
    <xf numFmtId="4" fontId="16" fillId="0" borderId="18" xfId="0" applyNumberFormat="1" applyFont="1" applyFill="1" applyBorder="1" applyAlignment="1">
      <alignment horizontal="right" vertical="center" wrapText="1"/>
    </xf>
    <xf numFmtId="0" fontId="16" fillId="0" borderId="5" xfId="0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vertical="center"/>
    </xf>
    <xf numFmtId="4" fontId="12" fillId="0" borderId="22" xfId="0" applyNumberFormat="1" applyFont="1" applyFill="1" applyBorder="1" applyAlignment="1">
      <alignment horizontal="center" vertical="center" wrapText="1"/>
    </xf>
    <xf numFmtId="4" fontId="12" fillId="0" borderId="23" xfId="0" applyNumberFormat="1" applyFont="1" applyFill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center" vertical="center" wrapText="1"/>
    </xf>
    <xf numFmtId="4" fontId="12" fillId="0" borderId="21" xfId="0" applyNumberFormat="1" applyFont="1" applyFill="1" applyBorder="1" applyAlignment="1">
      <alignment horizontal="center" vertical="center" wrapText="1"/>
    </xf>
    <xf numFmtId="4" fontId="12" fillId="0" borderId="29" xfId="0" applyNumberFormat="1" applyFont="1" applyFill="1" applyBorder="1" applyAlignment="1">
      <alignment horizontal="center" vertical="center" wrapText="1"/>
    </xf>
    <xf numFmtId="4" fontId="12" fillId="0" borderId="25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Fill="1" applyBorder="1" applyAlignment="1">
      <alignment horizontal="center" vertical="center" wrapText="1"/>
    </xf>
    <xf numFmtId="49" fontId="12" fillId="4" borderId="24" xfId="0" applyNumberFormat="1" applyFont="1" applyFill="1" applyBorder="1" applyAlignment="1">
      <alignment horizontal="right" vertical="center"/>
    </xf>
    <xf numFmtId="49" fontId="12" fillId="4" borderId="0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horizontal="right" vertical="center"/>
    </xf>
    <xf numFmtId="4" fontId="27" fillId="0" borderId="0" xfId="0" applyNumberFormat="1" applyFont="1" applyFill="1" applyBorder="1" applyAlignment="1">
      <alignment horizontal="right" vertical="center"/>
    </xf>
    <xf numFmtId="4" fontId="28" fillId="0" borderId="0" xfId="0" applyNumberFormat="1" applyFont="1" applyFill="1" applyBorder="1" applyAlignment="1">
      <alignment horizontal="right" vertical="center"/>
    </xf>
    <xf numFmtId="4" fontId="9" fillId="0" borderId="25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9" fillId="0" borderId="24" xfId="0" applyFont="1" applyBorder="1" applyAlignment="1">
      <alignment horizontal="right" vertical="center"/>
    </xf>
    <xf numFmtId="4" fontId="9" fillId="0" borderId="4" xfId="0" applyNumberFormat="1" applyFont="1" applyFill="1" applyBorder="1" applyAlignment="1">
      <alignment horizontal="right" vertical="center"/>
    </xf>
    <xf numFmtId="4" fontId="12" fillId="0" borderId="4" xfId="0" applyNumberFormat="1" applyFont="1" applyBorder="1" applyAlignment="1">
      <alignment vertical="center"/>
    </xf>
    <xf numFmtId="4" fontId="3" fillId="3" borderId="11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4" fontId="29" fillId="0" borderId="0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49" fontId="12" fillId="0" borderId="21" xfId="0" applyNumberFormat="1" applyFont="1" applyFill="1" applyBorder="1" applyAlignment="1">
      <alignment horizontal="right" vertical="center"/>
    </xf>
    <xf numFmtId="49" fontId="12" fillId="0" borderId="22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4" fontId="12" fillId="0" borderId="2" xfId="0" applyNumberFormat="1" applyFont="1" applyFill="1" applyBorder="1" applyAlignment="1">
      <alignment horizontal="right" vertical="center"/>
    </xf>
    <xf numFmtId="4" fontId="29" fillId="0" borderId="2" xfId="0" applyNumberFormat="1" applyFont="1" applyFill="1" applyBorder="1" applyAlignment="1">
      <alignment horizontal="right" vertical="center"/>
    </xf>
    <xf numFmtId="4" fontId="30" fillId="0" borderId="2" xfId="0" applyNumberFormat="1" applyFont="1" applyFill="1" applyBorder="1" applyAlignment="1">
      <alignment horizontal="right" vertical="center"/>
    </xf>
    <xf numFmtId="4" fontId="12" fillId="0" borderId="40" xfId="0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/>
    </xf>
    <xf numFmtId="4" fontId="29" fillId="0" borderId="0" xfId="0" applyNumberFormat="1" applyFont="1" applyFill="1" applyBorder="1" applyAlignment="1">
      <alignment horizontal="right" vertical="center"/>
    </xf>
    <xf numFmtId="4" fontId="30" fillId="0" borderId="0" xfId="0" applyNumberFormat="1" applyFont="1" applyFill="1" applyBorder="1" applyAlignment="1">
      <alignment horizontal="right" vertical="center"/>
    </xf>
    <xf numFmtId="4" fontId="3" fillId="0" borderId="27" xfId="0" applyNumberFormat="1" applyFont="1" applyFill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4" fontId="26" fillId="8" borderId="5" xfId="0" applyNumberFormat="1" applyFont="1" applyFill="1" applyBorder="1" applyAlignment="1">
      <alignment horizontal="center" vertical="center" wrapText="1"/>
    </xf>
    <xf numFmtId="4" fontId="26" fillId="8" borderId="0" xfId="0" applyNumberFormat="1" applyFont="1" applyFill="1" applyBorder="1" applyAlignment="1">
      <alignment horizontal="center" vertical="center" wrapText="1"/>
    </xf>
    <xf numFmtId="4" fontId="26" fillId="8" borderId="4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4" fontId="12" fillId="0" borderId="22" xfId="0" applyNumberFormat="1" applyFont="1" applyFill="1" applyBorder="1" applyAlignment="1">
      <alignment horizontal="right" vertical="center"/>
    </xf>
    <xf numFmtId="4" fontId="29" fillId="0" borderId="22" xfId="0" applyNumberFormat="1" applyFont="1" applyFill="1" applyBorder="1" applyAlignment="1">
      <alignment horizontal="right" vertical="center"/>
    </xf>
    <xf numFmtId="4" fontId="30" fillId="0" borderId="22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 indent="1"/>
    </xf>
    <xf numFmtId="0" fontId="13" fillId="0" borderId="22" xfId="0" applyFont="1" applyBorder="1" applyAlignment="1">
      <alignment horizontal="left" vertical="center" wrapText="1"/>
    </xf>
    <xf numFmtId="4" fontId="19" fillId="0" borderId="2" xfId="0" applyNumberFormat="1" applyFont="1" applyFill="1" applyBorder="1" applyAlignment="1">
      <alignment horizontal="right" vertical="center"/>
    </xf>
    <xf numFmtId="4" fontId="20" fillId="0" borderId="2" xfId="0" applyNumberFormat="1" applyFont="1" applyFill="1" applyBorder="1" applyAlignment="1">
      <alignment horizontal="right" vertical="center"/>
    </xf>
    <xf numFmtId="4" fontId="16" fillId="0" borderId="40" xfId="0" applyNumberFormat="1" applyFont="1" applyFill="1" applyBorder="1" applyAlignment="1">
      <alignment horizontal="right" vertical="center"/>
    </xf>
    <xf numFmtId="4" fontId="16" fillId="0" borderId="39" xfId="0" applyNumberFormat="1" applyFont="1" applyFill="1" applyBorder="1" applyAlignment="1">
      <alignment horizontal="right" vertical="center"/>
    </xf>
    <xf numFmtId="0" fontId="13" fillId="0" borderId="38" xfId="0" applyFont="1" applyBorder="1" applyAlignment="1">
      <alignment horizontal="right" vertical="center" indent="1"/>
    </xf>
    <xf numFmtId="0" fontId="3" fillId="0" borderId="38" xfId="0" applyFont="1" applyBorder="1" applyAlignment="1">
      <alignment horizontal="right" vertical="center" indent="1"/>
    </xf>
    <xf numFmtId="0" fontId="11" fillId="0" borderId="38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4" fontId="16" fillId="2" borderId="19" xfId="0" applyNumberFormat="1" applyFont="1" applyFill="1" applyBorder="1" applyAlignment="1">
      <alignment horizontal="right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16" fillId="0" borderId="19" xfId="0" applyNumberFormat="1" applyFont="1" applyFill="1" applyBorder="1" applyAlignment="1">
      <alignment horizontal="right" vertical="center" wrapText="1"/>
    </xf>
    <xf numFmtId="4" fontId="16" fillId="5" borderId="8" xfId="0" applyNumberFormat="1" applyFont="1" applyFill="1" applyBorder="1" applyAlignment="1">
      <alignment horizontal="center" vertical="center" wrapText="1"/>
    </xf>
    <xf numFmtId="4" fontId="16" fillId="5" borderId="6" xfId="0" applyNumberFormat="1" applyFont="1" applyFill="1" applyBorder="1" applyAlignment="1">
      <alignment horizontal="center" vertical="center" wrapText="1"/>
    </xf>
    <xf numFmtId="4" fontId="26" fillId="2" borderId="18" xfId="0" applyNumberFormat="1" applyFont="1" applyFill="1" applyBorder="1" applyAlignment="1">
      <alignment horizontal="center" vertical="center" wrapText="1"/>
    </xf>
    <xf numFmtId="4" fontId="26" fillId="2" borderId="19" xfId="0" applyNumberFormat="1" applyFont="1" applyFill="1" applyBorder="1" applyAlignment="1">
      <alignment horizontal="center" vertical="center" wrapText="1"/>
    </xf>
    <xf numFmtId="4" fontId="26" fillId="2" borderId="20" xfId="0" applyNumberFormat="1" applyFont="1" applyFill="1" applyBorder="1" applyAlignment="1">
      <alignment horizontal="center" vertical="center" wrapText="1"/>
    </xf>
    <xf numFmtId="4" fontId="26" fillId="2" borderId="10" xfId="0" applyNumberFormat="1" applyFont="1" applyFill="1" applyBorder="1" applyAlignment="1">
      <alignment horizontal="center" vertical="center" wrapText="1"/>
    </xf>
    <xf numFmtId="4" fontId="26" fillId="2" borderId="11" xfId="0" applyNumberFormat="1" applyFont="1" applyFill="1" applyBorder="1" applyAlignment="1">
      <alignment horizontal="center" vertical="center" wrapText="1"/>
    </xf>
    <xf numFmtId="4" fontId="26" fillId="2" borderId="12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" fontId="17" fillId="0" borderId="16" xfId="0" applyNumberFormat="1" applyFont="1" applyFill="1" applyBorder="1" applyAlignment="1">
      <alignment horizontal="center" vertical="center" wrapText="1"/>
    </xf>
    <xf numFmtId="4" fontId="17" fillId="0" borderId="17" xfId="0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center" vertical="center" wrapText="1"/>
    </xf>
    <xf numFmtId="4" fontId="18" fillId="0" borderId="17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horizontal="center" vertical="center" wrapText="1"/>
    </xf>
    <xf numFmtId="4" fontId="16" fillId="0" borderId="16" xfId="0" applyNumberFormat="1" applyFont="1" applyFill="1" applyBorder="1" applyAlignment="1">
      <alignment horizontal="center" vertical="center" wrapText="1"/>
    </xf>
    <xf numFmtId="4" fontId="16" fillId="0" borderId="17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4" fontId="16" fillId="0" borderId="18" xfId="0" applyNumberFormat="1" applyFont="1" applyFill="1" applyBorder="1" applyAlignment="1">
      <alignment horizontal="right" vertical="center" wrapText="1"/>
    </xf>
    <xf numFmtId="4" fontId="16" fillId="2" borderId="10" xfId="0" applyNumberFormat="1" applyFont="1" applyFill="1" applyBorder="1" applyAlignment="1">
      <alignment horizontal="center" vertical="center" wrapText="1"/>
    </xf>
    <xf numFmtId="4" fontId="16" fillId="2" borderId="11" xfId="0" applyNumberFormat="1" applyFont="1" applyFill="1" applyBorder="1" applyAlignment="1">
      <alignment horizontal="center" vertical="center" wrapText="1"/>
    </xf>
    <xf numFmtId="4" fontId="16" fillId="2" borderId="12" xfId="0" applyNumberFormat="1" applyFont="1" applyFill="1" applyBorder="1" applyAlignment="1">
      <alignment horizontal="center" vertical="center" wrapText="1"/>
    </xf>
    <xf numFmtId="4" fontId="16" fillId="3" borderId="10" xfId="0" applyNumberFormat="1" applyFont="1" applyFill="1" applyBorder="1" applyAlignment="1">
      <alignment horizontal="center" vertical="center" wrapText="1"/>
    </xf>
    <xf numFmtId="4" fontId="16" fillId="3" borderId="11" xfId="0" applyNumberFormat="1" applyFont="1" applyFill="1" applyBorder="1" applyAlignment="1">
      <alignment horizontal="center" vertical="center" wrapText="1"/>
    </xf>
    <xf numFmtId="4" fontId="25" fillId="2" borderId="10" xfId="0" applyNumberFormat="1" applyFont="1" applyFill="1" applyBorder="1" applyAlignment="1">
      <alignment horizontal="center" vertical="center" wrapText="1"/>
    </xf>
    <xf numFmtId="4" fontId="25" fillId="2" borderId="11" xfId="0" applyNumberFormat="1" applyFont="1" applyFill="1" applyBorder="1" applyAlignment="1">
      <alignment horizontal="center" vertical="center" wrapText="1"/>
    </xf>
    <xf numFmtId="4" fontId="25" fillId="2" borderId="12" xfId="0" applyNumberFormat="1" applyFont="1" applyFill="1" applyBorder="1" applyAlignment="1">
      <alignment horizontal="center" vertical="center" wrapText="1"/>
    </xf>
    <xf numFmtId="4" fontId="16" fillId="0" borderId="35" xfId="0" applyNumberFormat="1" applyFont="1" applyFill="1" applyBorder="1" applyAlignment="1">
      <alignment horizontal="right" vertical="center" wrapText="1"/>
    </xf>
    <xf numFmtId="4" fontId="16" fillId="0" borderId="36" xfId="0" applyNumberFormat="1" applyFont="1" applyFill="1" applyBorder="1" applyAlignment="1">
      <alignment horizontal="right" vertical="center" wrapText="1"/>
    </xf>
    <xf numFmtId="4" fontId="16" fillId="0" borderId="19" xfId="0" applyNumberFormat="1" applyFont="1" applyBorder="1" applyAlignment="1">
      <alignment horizontal="center" vertical="center" wrapText="1"/>
    </xf>
    <xf numFmtId="4" fontId="16" fillId="0" borderId="19" xfId="0" applyNumberFormat="1" applyFont="1" applyFill="1" applyBorder="1" applyAlignment="1">
      <alignment horizontal="center" vertical="center" wrapText="1"/>
    </xf>
    <xf numFmtId="4" fontId="16" fillId="0" borderId="19" xfId="0" applyNumberFormat="1" applyFont="1" applyFill="1" applyBorder="1" applyAlignment="1">
      <alignment horizontal="left" vertical="center" wrapText="1"/>
    </xf>
    <xf numFmtId="4" fontId="16" fillId="0" borderId="28" xfId="0" applyNumberFormat="1" applyFont="1" applyFill="1" applyBorder="1" applyAlignment="1">
      <alignment horizontal="center" vertical="center" wrapText="1"/>
    </xf>
    <xf numFmtId="4" fontId="16" fillId="0" borderId="22" xfId="0" applyNumberFormat="1" applyFont="1" applyFill="1" applyBorder="1" applyAlignment="1">
      <alignment horizontal="center" vertical="center" wrapText="1"/>
    </xf>
    <xf numFmtId="4" fontId="16" fillId="0" borderId="29" xfId="0" applyNumberFormat="1" applyFont="1" applyFill="1" applyBorder="1" applyAlignment="1">
      <alignment horizontal="center" vertical="center" wrapText="1"/>
    </xf>
    <xf numFmtId="4" fontId="16" fillId="0" borderId="36" xfId="0" applyNumberFormat="1" applyFont="1" applyBorder="1" applyAlignment="1">
      <alignment horizontal="center" vertical="center" wrapText="1"/>
    </xf>
    <xf numFmtId="4" fontId="16" fillId="0" borderId="35" xfId="0" applyNumberFormat="1" applyFont="1" applyFill="1" applyBorder="1" applyAlignment="1">
      <alignment horizontal="center" vertical="center" wrapText="1"/>
    </xf>
    <xf numFmtId="4" fontId="16" fillId="0" borderId="36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4" fontId="16" fillId="6" borderId="8" xfId="0" applyNumberFormat="1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4" fontId="16" fillId="6" borderId="7" xfId="0" applyNumberFormat="1" applyFont="1" applyFill="1" applyBorder="1" applyAlignment="1">
      <alignment horizontal="right" vertical="center"/>
    </xf>
    <xf numFmtId="0" fontId="13" fillId="0" borderId="38" xfId="0" applyFont="1" applyFill="1" applyBorder="1" applyAlignment="1">
      <alignment horizontal="right" vertical="center" indent="1"/>
    </xf>
    <xf numFmtId="0" fontId="13" fillId="0" borderId="38" xfId="0" applyFont="1" applyFill="1" applyBorder="1" applyAlignment="1">
      <alignment horizontal="left" vertical="center" wrapText="1"/>
    </xf>
    <xf numFmtId="0" fontId="13" fillId="0" borderId="22" xfId="0" applyFont="1" applyBorder="1" applyAlignment="1">
      <alignment horizontal="right" vertical="center" indent="1"/>
    </xf>
    <xf numFmtId="0" fontId="4" fillId="0" borderId="5" xfId="0" applyFont="1" applyFill="1" applyBorder="1" applyAlignment="1">
      <alignment vertical="center"/>
    </xf>
    <xf numFmtId="4" fontId="19" fillId="0" borderId="19" xfId="0" applyNumberFormat="1" applyFont="1" applyFill="1" applyBorder="1" applyAlignment="1">
      <alignment horizontal="right" vertical="center"/>
    </xf>
    <xf numFmtId="4" fontId="20" fillId="0" borderId="19" xfId="0" applyNumberFormat="1" applyFont="1" applyFill="1" applyBorder="1" applyAlignment="1">
      <alignment horizontal="right" vertical="center"/>
    </xf>
    <xf numFmtId="0" fontId="13" fillId="0" borderId="19" xfId="0" applyFont="1" applyBorder="1" applyAlignment="1">
      <alignment vertical="center"/>
    </xf>
    <xf numFmtId="4" fontId="16" fillId="0" borderId="18" xfId="0" applyNumberFormat="1" applyFont="1" applyFill="1" applyBorder="1" applyAlignment="1">
      <alignment horizontal="center" vertical="center" wrapText="1"/>
    </xf>
    <xf numFmtId="4" fontId="16" fillId="0" borderId="18" xfId="0" applyNumberFormat="1" applyFont="1" applyFill="1" applyBorder="1" applyAlignment="1">
      <alignment horizontal="left" vertical="center" wrapText="1"/>
    </xf>
    <xf numFmtId="4" fontId="16" fillId="0" borderId="35" xfId="0" applyNumberFormat="1" applyFont="1" applyFill="1" applyBorder="1" applyAlignment="1">
      <alignment horizontal="left" vertical="center" wrapText="1"/>
    </xf>
    <xf numFmtId="4" fontId="16" fillId="0" borderId="36" xfId="0" applyNumberFormat="1" applyFont="1" applyFill="1" applyBorder="1" applyAlignment="1">
      <alignment horizontal="left" vertical="center" wrapText="1"/>
    </xf>
    <xf numFmtId="0" fontId="13" fillId="0" borderId="42" xfId="0" applyFont="1" applyBorder="1" applyAlignment="1">
      <alignment vertical="center"/>
    </xf>
    <xf numFmtId="4" fontId="16" fillId="2" borderId="35" xfId="0" applyNumberFormat="1" applyFont="1" applyFill="1" applyBorder="1" applyAlignment="1">
      <alignment horizontal="right" vertical="center" wrapText="1"/>
    </xf>
    <xf numFmtId="4" fontId="16" fillId="2" borderId="36" xfId="0" applyNumberFormat="1" applyFont="1" applyFill="1" applyBorder="1" applyAlignment="1">
      <alignment horizontal="right" vertical="center" wrapText="1"/>
    </xf>
    <xf numFmtId="4" fontId="16" fillId="2" borderId="36" xfId="0" applyNumberFormat="1" applyFont="1" applyFill="1" applyBorder="1" applyAlignment="1">
      <alignment horizontal="right" vertical="center"/>
    </xf>
    <xf numFmtId="4" fontId="16" fillId="2" borderId="43" xfId="0" applyNumberFormat="1" applyFont="1" applyFill="1" applyBorder="1" applyAlignment="1">
      <alignment horizontal="right" vertical="center"/>
    </xf>
    <xf numFmtId="0" fontId="13" fillId="2" borderId="36" xfId="0" applyFont="1" applyFill="1" applyBorder="1" applyAlignment="1">
      <alignment vertical="center"/>
    </xf>
    <xf numFmtId="0" fontId="13" fillId="2" borderId="37" xfId="0" applyFont="1" applyFill="1" applyBorder="1" applyAlignment="1">
      <alignment vertical="center"/>
    </xf>
    <xf numFmtId="0" fontId="16" fillId="2" borderId="36" xfId="0" applyFont="1" applyFill="1" applyBorder="1" applyAlignment="1">
      <alignment vertical="center"/>
    </xf>
    <xf numFmtId="4" fontId="16" fillId="2" borderId="39" xfId="0" applyNumberFormat="1" applyFont="1" applyFill="1" applyBorder="1" applyAlignment="1">
      <alignment horizontal="right" vertical="center"/>
    </xf>
    <xf numFmtId="4" fontId="25" fillId="0" borderId="44" xfId="0" applyNumberFormat="1" applyFont="1" applyFill="1" applyBorder="1" applyAlignment="1">
      <alignment horizontal="center" vertical="center" wrapText="1"/>
    </xf>
    <xf numFmtId="4" fontId="25" fillId="0" borderId="45" xfId="0" applyNumberFormat="1" applyFont="1" applyFill="1" applyBorder="1" applyAlignment="1">
      <alignment horizontal="center" vertical="center" wrapText="1"/>
    </xf>
    <xf numFmtId="4" fontId="25" fillId="0" borderId="46" xfId="0" applyNumberFormat="1" applyFont="1" applyFill="1" applyBorder="1" applyAlignment="1">
      <alignment horizontal="center" vertical="center" wrapText="1"/>
    </xf>
    <xf numFmtId="4" fontId="16" fillId="2" borderId="18" xfId="0" applyNumberFormat="1" applyFont="1" applyFill="1" applyBorder="1" applyAlignment="1">
      <alignment horizontal="right" vertical="center" wrapText="1"/>
    </xf>
    <xf numFmtId="4" fontId="16" fillId="2" borderId="20" xfId="0" applyNumberFormat="1" applyFont="1" applyFill="1" applyBorder="1" applyAlignment="1">
      <alignment horizontal="right" vertical="center"/>
    </xf>
    <xf numFmtId="4" fontId="3" fillId="3" borderId="12" xfId="0" applyNumberFormat="1" applyFont="1" applyFill="1" applyBorder="1" applyAlignment="1">
      <alignment horizontal="right" vertical="center"/>
    </xf>
    <xf numFmtId="4" fontId="26" fillId="2" borderId="44" xfId="0" applyNumberFormat="1" applyFont="1" applyFill="1" applyBorder="1" applyAlignment="1">
      <alignment horizontal="center" vertical="center" wrapText="1"/>
    </xf>
    <xf numFmtId="4" fontId="26" fillId="2" borderId="45" xfId="0" applyNumberFormat="1" applyFont="1" applyFill="1" applyBorder="1" applyAlignment="1">
      <alignment horizontal="center" vertical="center" wrapText="1"/>
    </xf>
    <xf numFmtId="4" fontId="26" fillId="2" borderId="4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49" fontId="12" fillId="0" borderId="41" xfId="0" applyNumberFormat="1" applyFont="1" applyFill="1" applyBorder="1" applyAlignment="1">
      <alignment horizontal="right" vertical="center"/>
    </xf>
    <xf numFmtId="49" fontId="12" fillId="0" borderId="2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3" fillId="0" borderId="48" xfId="0" applyFont="1" applyFill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4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horizontal="left" vertical="center" wrapText="1"/>
    </xf>
  </cellXfs>
  <cellStyles count="5">
    <cellStyle name="Millares 2" xfId="4"/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colors>
    <mruColors>
      <color rgb="FFF9E1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0</xdr:row>
      <xdr:rowOff>57150</xdr:rowOff>
    </xdr:from>
    <xdr:to>
      <xdr:col>1</xdr:col>
      <xdr:colOff>1343025</xdr:colOff>
      <xdr:row>4</xdr:row>
      <xdr:rowOff>180975</xdr:rowOff>
    </xdr:to>
    <xdr:pic>
      <xdr:nvPicPr>
        <xdr:cNvPr id="2" name="Picture 2" descr="Explorar0001">
          <a:extLst>
            <a:ext uri="{FF2B5EF4-FFF2-40B4-BE49-F238E27FC236}">
              <a16:creationId xmlns:a16="http://schemas.microsoft.com/office/drawing/2014/main" xmlns="" id="{57576791-3E7B-4530-84C6-72702D57B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23875" y="57150"/>
          <a:ext cx="942975" cy="923925"/>
        </a:xfrm>
        <a:prstGeom prst="rect">
          <a:avLst/>
        </a:prstGeom>
      </xdr:spPr>
    </xdr:pic>
    <xdr:clientData/>
  </xdr:twoCellAnchor>
  <xdr:twoCellAnchor>
    <xdr:from>
      <xdr:col>1</xdr:col>
      <xdr:colOff>285750</xdr:colOff>
      <xdr:row>194</xdr:row>
      <xdr:rowOff>85725</xdr:rowOff>
    </xdr:from>
    <xdr:to>
      <xdr:col>1</xdr:col>
      <xdr:colOff>1152525</xdr:colOff>
      <xdr:row>197</xdr:row>
      <xdr:rowOff>95250</xdr:rowOff>
    </xdr:to>
    <xdr:pic>
      <xdr:nvPicPr>
        <xdr:cNvPr id="3" name="Imagen 1" descr="ESCUDO DEL CONCEJO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85725"/>
          <a:ext cx="8667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7"/>
  <sheetViews>
    <sheetView tabSelected="1" topLeftCell="A249" zoomScale="90" zoomScaleNormal="90" workbookViewId="0">
      <selection activeCell="D276" sqref="D276:M276"/>
    </sheetView>
  </sheetViews>
  <sheetFormatPr baseColWidth="10" defaultColWidth="11.42578125" defaultRowHeight="12.75" x14ac:dyDescent="0.2"/>
  <cols>
    <col min="1" max="1" width="1.85546875" style="8" customWidth="1"/>
    <col min="2" max="2" width="18.7109375" style="50" customWidth="1"/>
    <col min="3" max="3" width="39.28515625" style="50" customWidth="1"/>
    <col min="4" max="4" width="15.140625" style="53" customWidth="1"/>
    <col min="5" max="5" width="12.7109375" style="53" customWidth="1"/>
    <col min="6" max="6" width="13.5703125" style="53" customWidth="1"/>
    <col min="7" max="7" width="14.140625" style="53" customWidth="1"/>
    <col min="8" max="8" width="1.5703125" style="50" customWidth="1"/>
    <col min="9" max="9" width="6.28515625" style="53" customWidth="1"/>
    <col min="10" max="10" width="31.85546875" style="53" customWidth="1"/>
    <col min="11" max="13" width="12.28515625" style="53" customWidth="1"/>
    <col min="14" max="14" width="4.85546875" style="161" bestFit="1" customWidth="1"/>
    <col min="15" max="15" width="11.7109375" style="54" customWidth="1"/>
    <col min="16" max="16" width="15.28515625" style="55" customWidth="1"/>
    <col min="17" max="18" width="8.85546875" style="55" customWidth="1"/>
    <col min="19" max="19" width="5.85546875" style="49" bestFit="1" customWidth="1"/>
    <col min="20" max="20" width="14.42578125" style="47" bestFit="1" customWidth="1"/>
    <col min="21" max="28" width="11.42578125" style="47"/>
    <col min="29" max="32" width="11.42578125" style="8"/>
    <col min="33" max="16384" width="11.42578125" style="50"/>
  </cols>
  <sheetData>
    <row r="1" spans="1:32" ht="15.75" x14ac:dyDescent="0.2">
      <c r="B1" s="263" t="s">
        <v>6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5"/>
      <c r="N1" s="159"/>
      <c r="O1" s="44"/>
      <c r="P1" s="47"/>
      <c r="Q1" s="47"/>
      <c r="R1" s="47"/>
    </row>
    <row r="2" spans="1:32" ht="15.75" x14ac:dyDescent="0.2">
      <c r="B2" s="266" t="s">
        <v>212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8"/>
      <c r="N2" s="159"/>
      <c r="O2" s="44"/>
      <c r="P2" s="47"/>
      <c r="Q2" s="47"/>
      <c r="R2" s="47"/>
    </row>
    <row r="3" spans="1:32" ht="15.75" x14ac:dyDescent="0.2">
      <c r="B3" s="269" t="s">
        <v>393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1"/>
      <c r="N3" s="159"/>
      <c r="O3" s="44"/>
      <c r="P3" s="47"/>
      <c r="Q3" s="47"/>
      <c r="R3" s="47"/>
    </row>
    <row r="4" spans="1:32" ht="16.5" thickBot="1" x14ac:dyDescent="0.25">
      <c r="B4" s="150"/>
      <c r="C4" s="151"/>
      <c r="D4" s="45"/>
      <c r="E4" s="45"/>
      <c r="F4" s="45"/>
      <c r="G4" s="45"/>
      <c r="H4" s="8"/>
      <c r="I4" s="43"/>
      <c r="J4" s="43"/>
      <c r="K4" s="43"/>
      <c r="L4" s="43"/>
      <c r="M4" s="48"/>
      <c r="N4" s="159"/>
      <c r="O4" s="44"/>
      <c r="P4" s="47"/>
      <c r="Q4" s="47"/>
      <c r="R4" s="47"/>
    </row>
    <row r="5" spans="1:32" ht="16.5" thickBot="1" x14ac:dyDescent="0.25">
      <c r="B5" s="150"/>
      <c r="C5" s="151" t="s">
        <v>213</v>
      </c>
      <c r="D5" s="45"/>
      <c r="E5" s="45"/>
      <c r="F5" s="45"/>
      <c r="G5" s="45"/>
      <c r="H5" s="8"/>
      <c r="I5" s="56"/>
      <c r="J5" s="272" t="s">
        <v>116</v>
      </c>
      <c r="K5" s="272"/>
      <c r="L5" s="272"/>
      <c r="M5" s="57"/>
      <c r="N5" s="159"/>
      <c r="O5" s="44"/>
      <c r="P5" s="47"/>
      <c r="Q5" s="47"/>
      <c r="R5" s="47"/>
    </row>
    <row r="6" spans="1:32" ht="13.5" customHeight="1" x14ac:dyDescent="0.2">
      <c r="B6" s="279" t="s">
        <v>0</v>
      </c>
      <c r="C6" s="281" t="s">
        <v>1</v>
      </c>
      <c r="D6" s="283" t="s">
        <v>2</v>
      </c>
      <c r="E6" s="273" t="s">
        <v>3</v>
      </c>
      <c r="F6" s="275" t="s">
        <v>4</v>
      </c>
      <c r="G6" s="277" t="s">
        <v>5</v>
      </c>
      <c r="H6" s="63"/>
      <c r="I6" s="285" t="s">
        <v>120</v>
      </c>
      <c r="J6" s="287" t="s">
        <v>1</v>
      </c>
      <c r="K6" s="273" t="s">
        <v>3</v>
      </c>
      <c r="L6" s="275" t="s">
        <v>4</v>
      </c>
      <c r="M6" s="277" t="s">
        <v>117</v>
      </c>
      <c r="N6" s="159"/>
      <c r="O6" s="44"/>
      <c r="P6" s="47"/>
      <c r="Q6" s="47"/>
      <c r="R6" s="47"/>
    </row>
    <row r="7" spans="1:32" ht="13.5" customHeight="1" thickBot="1" x14ac:dyDescent="0.25">
      <c r="B7" s="280"/>
      <c r="C7" s="282"/>
      <c r="D7" s="284"/>
      <c r="E7" s="274"/>
      <c r="F7" s="276"/>
      <c r="G7" s="278"/>
      <c r="H7" s="64"/>
      <c r="I7" s="286"/>
      <c r="J7" s="288"/>
      <c r="K7" s="274"/>
      <c r="L7" s="276"/>
      <c r="M7" s="278"/>
      <c r="N7" s="159"/>
      <c r="O7" s="44"/>
      <c r="P7" s="47"/>
      <c r="Q7" s="47"/>
      <c r="R7" s="47"/>
    </row>
    <row r="8" spans="1:32" x14ac:dyDescent="0.2">
      <c r="B8" s="65"/>
      <c r="C8" s="65"/>
      <c r="D8" s="65"/>
      <c r="E8" s="66"/>
      <c r="F8" s="67"/>
      <c r="G8" s="65"/>
      <c r="H8" s="68"/>
      <c r="I8" s="68"/>
      <c r="J8" s="68"/>
      <c r="K8" s="68"/>
      <c r="L8" s="68"/>
      <c r="M8" s="68"/>
      <c r="N8" s="159"/>
      <c r="O8" s="44"/>
      <c r="P8" s="47"/>
      <c r="Q8" s="47"/>
      <c r="R8" s="47"/>
    </row>
    <row r="9" spans="1:32" s="8" customFormat="1" ht="13.5" thickBot="1" x14ac:dyDescent="0.25">
      <c r="B9" s="65"/>
      <c r="C9" s="65"/>
      <c r="D9" s="65"/>
      <c r="E9" s="66"/>
      <c r="F9" s="67"/>
      <c r="G9" s="65"/>
      <c r="H9" s="68"/>
      <c r="I9" s="68"/>
      <c r="J9" s="68"/>
      <c r="K9" s="68"/>
      <c r="L9" s="68"/>
      <c r="M9" s="68"/>
      <c r="N9" s="159"/>
      <c r="O9" s="44"/>
      <c r="P9" s="47"/>
      <c r="Q9" s="47"/>
      <c r="R9" s="47"/>
      <c r="S9" s="49"/>
      <c r="T9" s="47"/>
      <c r="U9" s="47"/>
      <c r="V9" s="47"/>
      <c r="W9" s="47"/>
      <c r="X9" s="47"/>
      <c r="Y9" s="47"/>
      <c r="Z9" s="47"/>
      <c r="AA9" s="47"/>
      <c r="AB9" s="47"/>
    </row>
    <row r="10" spans="1:32" s="52" customFormat="1" ht="18.75" customHeight="1" thickBot="1" x14ac:dyDescent="0.25">
      <c r="A10" s="41"/>
      <c r="B10" s="295" t="s">
        <v>121</v>
      </c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7"/>
      <c r="N10" s="158" t="s">
        <v>29</v>
      </c>
      <c r="O10" s="42"/>
      <c r="P10" s="42"/>
      <c r="Q10" s="42"/>
      <c r="R10" s="42"/>
      <c r="S10" s="51"/>
      <c r="T10" s="42"/>
      <c r="U10" s="42"/>
      <c r="V10" s="42"/>
      <c r="W10" s="42"/>
      <c r="X10" s="42"/>
      <c r="Y10" s="42"/>
      <c r="Z10" s="42"/>
      <c r="AA10" s="42"/>
      <c r="AB10" s="42"/>
      <c r="AC10" s="41"/>
      <c r="AD10" s="41"/>
      <c r="AE10" s="41"/>
      <c r="AF10" s="41"/>
    </row>
    <row r="11" spans="1:32" s="52" customFormat="1" x14ac:dyDescent="0.2">
      <c r="A11" s="41"/>
      <c r="B11" s="69"/>
      <c r="C11" s="68"/>
      <c r="D11" s="68"/>
      <c r="E11" s="68"/>
      <c r="F11" s="68"/>
      <c r="G11" s="68"/>
      <c r="H11" s="68"/>
      <c r="I11" s="70"/>
      <c r="J11" s="70"/>
      <c r="K11" s="71"/>
      <c r="L11" s="72"/>
      <c r="M11" s="73"/>
      <c r="N11" s="159"/>
      <c r="O11" s="42"/>
      <c r="P11" s="42"/>
      <c r="Q11" s="42"/>
      <c r="R11" s="42"/>
      <c r="S11" s="51"/>
      <c r="T11" s="42"/>
      <c r="U11" s="42"/>
      <c r="V11" s="42"/>
      <c r="W11" s="42"/>
      <c r="X11" s="42"/>
      <c r="Y11" s="42"/>
      <c r="Z11" s="42"/>
      <c r="AA11" s="42"/>
      <c r="AB11" s="42"/>
      <c r="AC11" s="41"/>
      <c r="AD11" s="41"/>
      <c r="AE11" s="41"/>
      <c r="AF11" s="41"/>
    </row>
    <row r="12" spans="1:32" s="52" customFormat="1" ht="20.25" customHeight="1" x14ac:dyDescent="0.2">
      <c r="A12" s="41"/>
      <c r="B12" s="74" t="s">
        <v>122</v>
      </c>
      <c r="C12" s="75"/>
      <c r="D12" s="76"/>
      <c r="E12" s="77"/>
      <c r="F12" s="78"/>
      <c r="G12" s="76"/>
      <c r="H12" s="79"/>
      <c r="I12" s="80"/>
      <c r="J12" s="81"/>
      <c r="K12" s="82"/>
      <c r="L12" s="83"/>
      <c r="M12" s="84"/>
      <c r="N12" s="159"/>
      <c r="O12" s="42"/>
      <c r="P12" s="42"/>
      <c r="Q12" s="42"/>
      <c r="R12" s="42"/>
      <c r="S12" s="51"/>
      <c r="T12" s="42"/>
      <c r="U12" s="42"/>
      <c r="V12" s="42"/>
      <c r="W12" s="42"/>
      <c r="X12" s="42"/>
      <c r="Y12" s="42"/>
      <c r="Z12" s="42"/>
      <c r="AA12" s="42"/>
      <c r="AB12" s="42"/>
      <c r="AC12" s="41"/>
      <c r="AD12" s="41"/>
      <c r="AE12" s="41"/>
      <c r="AF12" s="41"/>
    </row>
    <row r="13" spans="1:32" s="52" customFormat="1" ht="14.25" customHeight="1" x14ac:dyDescent="0.2">
      <c r="A13" s="41"/>
      <c r="B13" s="85" t="s">
        <v>137</v>
      </c>
      <c r="C13" s="86" t="s">
        <v>45</v>
      </c>
      <c r="D13" s="60"/>
      <c r="E13" s="61"/>
      <c r="F13" s="62"/>
      <c r="G13" s="60"/>
      <c r="H13" s="87"/>
      <c r="I13" s="88" t="s">
        <v>44</v>
      </c>
      <c r="J13" s="86" t="s">
        <v>45</v>
      </c>
      <c r="K13" s="89"/>
      <c r="L13" s="70"/>
      <c r="M13" s="90"/>
      <c r="N13" s="159"/>
      <c r="O13" s="42"/>
      <c r="P13" s="42"/>
      <c r="Q13" s="42"/>
      <c r="R13" s="42"/>
      <c r="S13" s="51"/>
      <c r="T13" s="42"/>
      <c r="U13" s="42"/>
      <c r="V13" s="42"/>
      <c r="W13" s="42"/>
      <c r="X13" s="42"/>
      <c r="Y13" s="42"/>
      <c r="Z13" s="42"/>
      <c r="AA13" s="42"/>
      <c r="AB13" s="42"/>
      <c r="AC13" s="41"/>
      <c r="AD13" s="41"/>
      <c r="AE13" s="41"/>
      <c r="AF13" s="41"/>
    </row>
    <row r="14" spans="1:32" s="52" customFormat="1" ht="17.25" customHeight="1" x14ac:dyDescent="0.2">
      <c r="A14" s="41"/>
      <c r="B14" s="91" t="s">
        <v>142</v>
      </c>
      <c r="C14" s="92" t="s">
        <v>164</v>
      </c>
      <c r="D14" s="60">
        <v>472029</v>
      </c>
      <c r="E14" s="61">
        <v>0</v>
      </c>
      <c r="F14" s="62">
        <v>500000</v>
      </c>
      <c r="G14" s="60">
        <f>D14-E14+F14</f>
        <v>972029</v>
      </c>
      <c r="H14" s="87"/>
      <c r="I14" s="93" t="s">
        <v>46</v>
      </c>
      <c r="J14" s="70" t="s">
        <v>47</v>
      </c>
      <c r="K14" s="61">
        <f t="shared" ref="K14:L15" si="0">E14</f>
        <v>0</v>
      </c>
      <c r="L14" s="62">
        <f t="shared" si="0"/>
        <v>500000</v>
      </c>
      <c r="M14" s="94">
        <f>L14-K14</f>
        <v>500000</v>
      </c>
      <c r="N14" s="159"/>
      <c r="O14" s="42"/>
      <c r="P14" s="42"/>
      <c r="Q14" s="42"/>
      <c r="R14" s="42"/>
      <c r="S14" s="51"/>
      <c r="T14" s="42"/>
      <c r="U14" s="42"/>
      <c r="V14" s="42"/>
      <c r="W14" s="42"/>
      <c r="X14" s="42"/>
      <c r="Y14" s="42"/>
      <c r="Z14" s="42"/>
      <c r="AA14" s="42"/>
      <c r="AB14" s="42"/>
      <c r="AC14" s="41"/>
      <c r="AD14" s="41"/>
      <c r="AE14" s="41"/>
      <c r="AF14" s="41"/>
    </row>
    <row r="15" spans="1:32" s="52" customFormat="1" ht="17.25" customHeight="1" x14ac:dyDescent="0.2">
      <c r="A15" s="41"/>
      <c r="B15" s="91" t="s">
        <v>214</v>
      </c>
      <c r="C15" s="92" t="s">
        <v>215</v>
      </c>
      <c r="D15" s="60">
        <v>2237682.5299999998</v>
      </c>
      <c r="E15" s="61">
        <v>237682</v>
      </c>
      <c r="F15" s="62">
        <v>0</v>
      </c>
      <c r="G15" s="60">
        <f t="shared" ref="G15:G17" si="1">D15-E15+F15</f>
        <v>2000000.5299999998</v>
      </c>
      <c r="H15" s="87"/>
      <c r="I15" s="93" t="s">
        <v>46</v>
      </c>
      <c r="J15" s="70" t="s">
        <v>47</v>
      </c>
      <c r="K15" s="61">
        <f t="shared" si="0"/>
        <v>237682</v>
      </c>
      <c r="L15" s="62">
        <f t="shared" si="0"/>
        <v>0</v>
      </c>
      <c r="M15" s="94">
        <f>L15-K15</f>
        <v>-237682</v>
      </c>
      <c r="N15" s="159"/>
      <c r="O15" s="42"/>
      <c r="P15" s="42"/>
      <c r="Q15" s="42"/>
      <c r="R15" s="42"/>
      <c r="S15" s="51"/>
      <c r="T15" s="42"/>
      <c r="U15" s="42"/>
      <c r="V15" s="42"/>
      <c r="W15" s="42"/>
      <c r="X15" s="42"/>
      <c r="Y15" s="42"/>
      <c r="Z15" s="42"/>
      <c r="AA15" s="42"/>
      <c r="AB15" s="42"/>
      <c r="AC15" s="41"/>
      <c r="AD15" s="41"/>
      <c r="AE15" s="41"/>
      <c r="AF15" s="41"/>
    </row>
    <row r="16" spans="1:32" s="52" customFormat="1" ht="17.25" customHeight="1" x14ac:dyDescent="0.2">
      <c r="A16" s="41"/>
      <c r="B16" s="91" t="s">
        <v>216</v>
      </c>
      <c r="C16" s="92" t="s">
        <v>217</v>
      </c>
      <c r="D16" s="60">
        <v>1086769.08</v>
      </c>
      <c r="E16" s="61">
        <v>500000</v>
      </c>
      <c r="F16" s="62">
        <v>0</v>
      </c>
      <c r="G16" s="60">
        <f t="shared" si="1"/>
        <v>586769.08000000007</v>
      </c>
      <c r="H16" s="87"/>
      <c r="I16" s="93" t="s">
        <v>48</v>
      </c>
      <c r="J16" s="70" t="s">
        <v>47</v>
      </c>
      <c r="K16" s="61">
        <f t="shared" ref="K16:K17" si="2">E16</f>
        <v>500000</v>
      </c>
      <c r="L16" s="62">
        <f t="shared" ref="L16:L17" si="3">F16</f>
        <v>0</v>
      </c>
      <c r="M16" s="94">
        <f t="shared" ref="M16:M17" si="4">L16-K16</f>
        <v>-500000</v>
      </c>
      <c r="N16" s="159"/>
      <c r="O16" s="42"/>
      <c r="P16" s="42"/>
      <c r="Q16" s="42"/>
      <c r="R16" s="42"/>
      <c r="S16" s="51"/>
      <c r="T16" s="42"/>
      <c r="U16" s="42"/>
      <c r="V16" s="42"/>
      <c r="W16" s="42"/>
      <c r="X16" s="42"/>
      <c r="Y16" s="42"/>
      <c r="Z16" s="42"/>
      <c r="AA16" s="42"/>
      <c r="AB16" s="42"/>
      <c r="AC16" s="41"/>
      <c r="AD16" s="41"/>
      <c r="AE16" s="41"/>
      <c r="AF16" s="41"/>
    </row>
    <row r="17" spans="1:32" s="52" customFormat="1" ht="17.25" customHeight="1" x14ac:dyDescent="0.2">
      <c r="A17" s="41"/>
      <c r="B17" s="91" t="s">
        <v>166</v>
      </c>
      <c r="C17" s="92" t="s">
        <v>167</v>
      </c>
      <c r="D17" s="60">
        <v>18469.830000000002</v>
      </c>
      <c r="E17" s="61">
        <v>0</v>
      </c>
      <c r="F17" s="62">
        <v>530000</v>
      </c>
      <c r="G17" s="60">
        <f t="shared" si="1"/>
        <v>548469.82999999996</v>
      </c>
      <c r="H17" s="87"/>
      <c r="I17" s="93" t="s">
        <v>218</v>
      </c>
      <c r="J17" s="70" t="s">
        <v>47</v>
      </c>
      <c r="K17" s="61">
        <f t="shared" si="2"/>
        <v>0</v>
      </c>
      <c r="L17" s="62">
        <f t="shared" si="3"/>
        <v>530000</v>
      </c>
      <c r="M17" s="94">
        <f t="shared" si="4"/>
        <v>530000</v>
      </c>
      <c r="N17" s="159"/>
      <c r="O17" s="42"/>
      <c r="P17" s="42"/>
      <c r="Q17" s="42"/>
      <c r="R17" s="42"/>
      <c r="S17" s="51"/>
      <c r="T17" s="42"/>
      <c r="U17" s="42"/>
      <c r="V17" s="42"/>
      <c r="W17" s="42"/>
      <c r="X17" s="42"/>
      <c r="Y17" s="42"/>
      <c r="Z17" s="42"/>
      <c r="AA17" s="42"/>
      <c r="AB17" s="42"/>
      <c r="AC17" s="41"/>
      <c r="AD17" s="41"/>
      <c r="AE17" s="41"/>
      <c r="AF17" s="41"/>
    </row>
    <row r="18" spans="1:32" s="52" customFormat="1" ht="20.25" customHeight="1" x14ac:dyDescent="0.2">
      <c r="A18" s="41"/>
      <c r="B18" s="85" t="s">
        <v>123</v>
      </c>
      <c r="C18" s="86" t="s">
        <v>124</v>
      </c>
      <c r="D18" s="60"/>
      <c r="E18" s="61"/>
      <c r="F18" s="62"/>
      <c r="G18" s="60"/>
      <c r="H18" s="87"/>
      <c r="I18" s="88" t="s">
        <v>50</v>
      </c>
      <c r="J18" s="86" t="s">
        <v>51</v>
      </c>
      <c r="K18" s="89"/>
      <c r="L18" s="70"/>
      <c r="M18" s="95"/>
      <c r="N18" s="159"/>
      <c r="O18" s="42"/>
      <c r="P18" s="42"/>
      <c r="Q18" s="42"/>
      <c r="R18" s="42"/>
      <c r="S18" s="51"/>
      <c r="T18" s="42"/>
      <c r="U18" s="42"/>
      <c r="V18" s="42"/>
      <c r="W18" s="42"/>
      <c r="X18" s="42"/>
      <c r="Y18" s="42"/>
      <c r="Z18" s="42"/>
      <c r="AA18" s="42"/>
      <c r="AB18" s="42"/>
      <c r="AC18" s="41"/>
      <c r="AD18" s="41"/>
      <c r="AE18" s="41"/>
      <c r="AF18" s="41"/>
    </row>
    <row r="19" spans="1:32" s="52" customFormat="1" ht="17.25" customHeight="1" x14ac:dyDescent="0.2">
      <c r="A19" s="41"/>
      <c r="B19" s="91" t="s">
        <v>138</v>
      </c>
      <c r="C19" s="92" t="s">
        <v>143</v>
      </c>
      <c r="D19" s="60">
        <v>2182300</v>
      </c>
      <c r="E19" s="61">
        <v>750000</v>
      </c>
      <c r="F19" s="62">
        <v>0</v>
      </c>
      <c r="G19" s="60">
        <f>D19-E19+F19</f>
        <v>1432300</v>
      </c>
      <c r="H19" s="87"/>
      <c r="I19" s="93" t="s">
        <v>50</v>
      </c>
      <c r="J19" s="70" t="s">
        <v>118</v>
      </c>
      <c r="K19" s="61">
        <f t="shared" ref="K19:L20" si="5">E19</f>
        <v>750000</v>
      </c>
      <c r="L19" s="62">
        <f t="shared" si="5"/>
        <v>0</v>
      </c>
      <c r="M19" s="94">
        <f>L19-K19</f>
        <v>-750000</v>
      </c>
      <c r="N19" s="159"/>
      <c r="O19" s="42"/>
      <c r="P19" s="42"/>
      <c r="Q19" s="42"/>
      <c r="R19" s="42"/>
      <c r="S19" s="51"/>
      <c r="T19" s="42"/>
      <c r="U19" s="42"/>
      <c r="V19" s="42"/>
      <c r="W19" s="42"/>
      <c r="X19" s="42"/>
      <c r="Y19" s="42"/>
      <c r="Z19" s="42"/>
      <c r="AA19" s="42"/>
      <c r="AB19" s="42"/>
      <c r="AC19" s="41"/>
      <c r="AD19" s="41"/>
      <c r="AE19" s="41"/>
      <c r="AF19" s="41"/>
    </row>
    <row r="20" spans="1:32" s="52" customFormat="1" ht="17.25" customHeight="1" x14ac:dyDescent="0.2">
      <c r="A20" s="41"/>
      <c r="B20" s="91" t="s">
        <v>219</v>
      </c>
      <c r="C20" s="92" t="s">
        <v>152</v>
      </c>
      <c r="D20" s="60">
        <v>120310</v>
      </c>
      <c r="E20" s="61">
        <v>0</v>
      </c>
      <c r="F20" s="62">
        <v>957682</v>
      </c>
      <c r="G20" s="60">
        <f>D20-E20+F20</f>
        <v>1077992</v>
      </c>
      <c r="H20" s="87"/>
      <c r="I20" s="93" t="s">
        <v>50</v>
      </c>
      <c r="J20" s="70" t="s">
        <v>118</v>
      </c>
      <c r="K20" s="61">
        <f t="shared" si="5"/>
        <v>0</v>
      </c>
      <c r="L20" s="62">
        <f t="shared" si="5"/>
        <v>957682</v>
      </c>
      <c r="M20" s="94">
        <f>L20-K20</f>
        <v>957682</v>
      </c>
      <c r="N20" s="159"/>
      <c r="O20" s="42"/>
      <c r="P20" s="42"/>
      <c r="Q20" s="42"/>
      <c r="R20" s="42"/>
      <c r="S20" s="51"/>
      <c r="T20" s="42"/>
      <c r="U20" s="42"/>
      <c r="V20" s="42"/>
      <c r="W20" s="42"/>
      <c r="X20" s="42"/>
      <c r="Y20" s="42"/>
      <c r="Z20" s="42"/>
      <c r="AA20" s="42"/>
      <c r="AB20" s="42"/>
      <c r="AC20" s="41"/>
      <c r="AD20" s="41"/>
      <c r="AE20" s="41"/>
      <c r="AF20" s="41"/>
    </row>
    <row r="21" spans="1:32" s="52" customFormat="1" ht="19.5" customHeight="1" x14ac:dyDescent="0.2">
      <c r="A21" s="41"/>
      <c r="B21" s="85" t="s">
        <v>139</v>
      </c>
      <c r="C21" s="86" t="s">
        <v>135</v>
      </c>
      <c r="D21" s="60"/>
      <c r="E21" s="61"/>
      <c r="F21" s="62"/>
      <c r="G21" s="60"/>
      <c r="H21" s="87"/>
      <c r="I21" s="88" t="s">
        <v>80</v>
      </c>
      <c r="J21" s="86" t="s">
        <v>81</v>
      </c>
      <c r="K21" s="89"/>
      <c r="L21" s="70"/>
      <c r="M21" s="95"/>
      <c r="N21" s="159"/>
      <c r="O21" s="42"/>
      <c r="P21" s="42"/>
      <c r="Q21" s="42"/>
      <c r="R21" s="42"/>
      <c r="S21" s="42"/>
      <c r="T21" s="46"/>
      <c r="U21" s="42"/>
      <c r="V21" s="42"/>
      <c r="W21" s="42"/>
      <c r="X21" s="42"/>
      <c r="Y21" s="42"/>
      <c r="Z21" s="42"/>
      <c r="AA21" s="42"/>
      <c r="AB21" s="42"/>
      <c r="AC21" s="41"/>
      <c r="AD21" s="41"/>
      <c r="AE21" s="41"/>
      <c r="AF21" s="41"/>
    </row>
    <row r="22" spans="1:32" s="52" customFormat="1" ht="17.25" customHeight="1" x14ac:dyDescent="0.2">
      <c r="A22" s="41"/>
      <c r="B22" s="91" t="s">
        <v>168</v>
      </c>
      <c r="C22" s="70" t="s">
        <v>169</v>
      </c>
      <c r="D22" s="60">
        <v>1500937.62</v>
      </c>
      <c r="E22" s="61">
        <v>500000</v>
      </c>
      <c r="F22" s="62">
        <v>0</v>
      </c>
      <c r="G22" s="60">
        <f t="shared" ref="G22" si="6">D22-E22+F22</f>
        <v>1000937.6200000001</v>
      </c>
      <c r="H22" s="87"/>
      <c r="I22" s="93" t="s">
        <v>82</v>
      </c>
      <c r="J22" s="70" t="s">
        <v>83</v>
      </c>
      <c r="K22" s="61">
        <f t="shared" ref="K22" si="7">E22</f>
        <v>500000</v>
      </c>
      <c r="L22" s="62">
        <f t="shared" ref="L22" si="8">F22</f>
        <v>0</v>
      </c>
      <c r="M22" s="94">
        <f t="shared" ref="M22" si="9">L22-K22</f>
        <v>-500000</v>
      </c>
      <c r="N22" s="159"/>
      <c r="O22" s="42"/>
      <c r="P22" s="42"/>
      <c r="Q22" s="42"/>
      <c r="R22" s="42"/>
      <c r="S22" s="51"/>
      <c r="T22" s="42"/>
      <c r="U22" s="42"/>
      <c r="V22" s="42"/>
      <c r="W22" s="42"/>
      <c r="X22" s="42"/>
      <c r="Y22" s="42"/>
      <c r="Z22" s="42"/>
      <c r="AA22" s="42"/>
      <c r="AB22" s="42"/>
      <c r="AC22" s="41"/>
      <c r="AD22" s="41"/>
      <c r="AE22" s="41"/>
      <c r="AF22" s="41"/>
    </row>
    <row r="23" spans="1:32" s="52" customFormat="1" ht="26.45" customHeight="1" x14ac:dyDescent="0.2">
      <c r="A23" s="41"/>
      <c r="B23" s="289" t="s">
        <v>126</v>
      </c>
      <c r="C23" s="254"/>
      <c r="D23" s="97">
        <f>SUM(D14:D22)</f>
        <v>7618498.0599999996</v>
      </c>
      <c r="E23" s="97">
        <f>SUM(E14:E22)</f>
        <v>1987682</v>
      </c>
      <c r="F23" s="97">
        <f>SUM(F14:F22)</f>
        <v>1987682</v>
      </c>
      <c r="G23" s="97">
        <f>SUM(G14:G22)</f>
        <v>7618498.0599999996</v>
      </c>
      <c r="H23" s="98"/>
      <c r="I23" s="99"/>
      <c r="J23" s="100" t="s">
        <v>119</v>
      </c>
      <c r="K23" s="97">
        <f>SUM(K14:K22)</f>
        <v>1987682</v>
      </c>
      <c r="L23" s="97">
        <f>SUM(L14:L22)</f>
        <v>1987682</v>
      </c>
      <c r="M23" s="101">
        <f>SUM(M14:M22)</f>
        <v>0</v>
      </c>
      <c r="N23" s="159"/>
      <c r="O23" s="42"/>
      <c r="P23" s="42"/>
      <c r="Q23" s="42"/>
      <c r="R23" s="42"/>
      <c r="S23" s="51"/>
      <c r="T23" s="42"/>
      <c r="U23" s="42"/>
      <c r="V23" s="42"/>
      <c r="W23" s="42"/>
      <c r="X23" s="42"/>
      <c r="Y23" s="42"/>
      <c r="Z23" s="42"/>
      <c r="AA23" s="42"/>
      <c r="AB23" s="42"/>
      <c r="AC23" s="41"/>
      <c r="AD23" s="41"/>
      <c r="AE23" s="41"/>
      <c r="AF23" s="41"/>
    </row>
    <row r="24" spans="1:32" s="52" customFormat="1" ht="13.5" thickBot="1" x14ac:dyDescent="0.25">
      <c r="A24" s="41"/>
      <c r="B24" s="102"/>
      <c r="C24" s="103"/>
      <c r="D24" s="104"/>
      <c r="E24" s="105"/>
      <c r="F24" s="106"/>
      <c r="G24" s="104"/>
      <c r="H24" s="68"/>
      <c r="I24" s="68"/>
      <c r="J24" s="107"/>
      <c r="K24" s="104"/>
      <c r="L24" s="104"/>
      <c r="M24" s="108"/>
      <c r="N24" s="159"/>
      <c r="O24" s="42"/>
      <c r="P24" s="42"/>
      <c r="Q24" s="42"/>
      <c r="R24" s="42"/>
      <c r="S24" s="51"/>
      <c r="T24" s="42"/>
      <c r="U24" s="42"/>
      <c r="V24" s="42"/>
      <c r="W24" s="42"/>
      <c r="X24" s="42"/>
      <c r="Y24" s="42"/>
      <c r="Z24" s="42"/>
      <c r="AA24" s="42"/>
      <c r="AB24" s="42"/>
      <c r="AC24" s="41"/>
      <c r="AD24" s="41"/>
      <c r="AE24" s="41"/>
      <c r="AF24" s="41"/>
    </row>
    <row r="25" spans="1:32" s="52" customFormat="1" ht="18.75" customHeight="1" thickBot="1" x14ac:dyDescent="0.25">
      <c r="A25" s="41"/>
      <c r="B25" s="293" t="s">
        <v>127</v>
      </c>
      <c r="C25" s="294"/>
      <c r="D25" s="109">
        <f>+D23</f>
        <v>7618498.0599999996</v>
      </c>
      <c r="E25" s="109">
        <f t="shared" ref="E25:G25" si="10">+E23</f>
        <v>1987682</v>
      </c>
      <c r="F25" s="109">
        <f t="shared" si="10"/>
        <v>1987682</v>
      </c>
      <c r="G25" s="109">
        <f t="shared" si="10"/>
        <v>7618498.0599999996</v>
      </c>
      <c r="H25" s="110"/>
      <c r="I25" s="293" t="str">
        <f>B25</f>
        <v>TOTAL PROGRAMA I  *JIMÉNEZ*</v>
      </c>
      <c r="J25" s="294"/>
      <c r="K25" s="109">
        <f t="shared" ref="K25:M25" si="11">+K23</f>
        <v>1987682</v>
      </c>
      <c r="L25" s="109">
        <f t="shared" si="11"/>
        <v>1987682</v>
      </c>
      <c r="M25" s="144">
        <f t="shared" si="11"/>
        <v>0</v>
      </c>
      <c r="N25" s="159"/>
      <c r="O25" s="42"/>
      <c r="P25" s="42"/>
      <c r="Q25" s="42"/>
      <c r="R25" s="42"/>
      <c r="S25" s="51"/>
      <c r="T25" s="42"/>
      <c r="U25" s="42"/>
      <c r="V25" s="42"/>
      <c r="W25" s="42"/>
      <c r="X25" s="42"/>
      <c r="Y25" s="42"/>
      <c r="Z25" s="42"/>
      <c r="AA25" s="42"/>
      <c r="AB25" s="42"/>
      <c r="AC25" s="41"/>
      <c r="AD25" s="41"/>
      <c r="AE25" s="41"/>
      <c r="AF25" s="41"/>
    </row>
    <row r="26" spans="1:32" s="52" customFormat="1" ht="9.75" customHeight="1" thickBot="1" x14ac:dyDescent="0.25">
      <c r="A26" s="41"/>
      <c r="B26" s="69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111"/>
      <c r="N26" s="159"/>
      <c r="O26" s="42"/>
      <c r="P26" s="42"/>
      <c r="Q26" s="42"/>
      <c r="R26" s="42"/>
      <c r="S26" s="51"/>
      <c r="T26" s="42"/>
      <c r="U26" s="42"/>
      <c r="V26" s="42"/>
      <c r="W26" s="42"/>
      <c r="X26" s="42"/>
      <c r="Y26" s="42"/>
      <c r="Z26" s="42"/>
      <c r="AA26" s="42"/>
      <c r="AB26" s="42"/>
      <c r="AC26" s="41"/>
      <c r="AD26" s="41"/>
      <c r="AE26" s="41"/>
      <c r="AF26" s="41"/>
    </row>
    <row r="27" spans="1:32" s="52" customFormat="1" ht="21" customHeight="1" thickBot="1" x14ac:dyDescent="0.25">
      <c r="A27" s="41"/>
      <c r="B27" s="290" t="s">
        <v>129</v>
      </c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2"/>
      <c r="N27" s="159"/>
      <c r="O27" s="42"/>
      <c r="P27" s="42"/>
      <c r="Q27" s="42"/>
      <c r="R27" s="42"/>
      <c r="S27" s="51"/>
      <c r="T27" s="42"/>
      <c r="U27" s="42"/>
      <c r="V27" s="42"/>
      <c r="W27" s="42"/>
      <c r="X27" s="42"/>
      <c r="Y27" s="42"/>
      <c r="Z27" s="42"/>
      <c r="AA27" s="42"/>
      <c r="AB27" s="42"/>
      <c r="AC27" s="41"/>
      <c r="AD27" s="41"/>
      <c r="AE27" s="41"/>
      <c r="AF27" s="41"/>
    </row>
    <row r="28" spans="1:32" s="52" customFormat="1" ht="8.25" customHeight="1" x14ac:dyDescent="0.2">
      <c r="A28" s="41"/>
      <c r="B28" s="91"/>
      <c r="C28" s="70"/>
      <c r="D28" s="60"/>
      <c r="E28" s="61"/>
      <c r="F28" s="62"/>
      <c r="G28" s="68"/>
      <c r="H28" s="68"/>
      <c r="I28" s="68"/>
      <c r="J28" s="68"/>
      <c r="K28" s="68"/>
      <c r="L28" s="68"/>
      <c r="M28" s="111"/>
      <c r="N28" s="159"/>
      <c r="O28" s="42"/>
      <c r="P28" s="42"/>
      <c r="Q28" s="42"/>
      <c r="R28" s="42"/>
      <c r="S28" s="51"/>
      <c r="T28" s="42"/>
      <c r="U28" s="42"/>
      <c r="V28" s="42"/>
      <c r="W28" s="42"/>
      <c r="X28" s="42"/>
      <c r="Y28" s="42"/>
      <c r="Z28" s="42"/>
      <c r="AA28" s="42"/>
      <c r="AB28" s="42"/>
      <c r="AC28" s="41"/>
      <c r="AD28" s="41"/>
      <c r="AE28" s="41"/>
      <c r="AF28" s="41"/>
    </row>
    <row r="29" spans="1:32" s="52" customFormat="1" ht="22.5" customHeight="1" x14ac:dyDescent="0.2">
      <c r="A29" s="41"/>
      <c r="B29" s="74" t="s">
        <v>170</v>
      </c>
      <c r="C29" s="75"/>
      <c r="D29" s="76"/>
      <c r="E29" s="77"/>
      <c r="F29" s="78"/>
      <c r="G29" s="126"/>
      <c r="H29" s="155"/>
      <c r="I29" s="112"/>
      <c r="J29" s="81"/>
      <c r="K29" s="82"/>
      <c r="L29" s="83"/>
      <c r="M29" s="84"/>
      <c r="N29" s="159"/>
      <c r="O29" s="42"/>
      <c r="P29" s="42"/>
      <c r="Q29" s="42"/>
      <c r="R29" s="42"/>
      <c r="S29" s="51"/>
      <c r="T29" s="42"/>
      <c r="U29" s="42"/>
      <c r="V29" s="42"/>
      <c r="W29" s="42"/>
      <c r="X29" s="42"/>
      <c r="Y29" s="42"/>
      <c r="Z29" s="42"/>
      <c r="AA29" s="42"/>
      <c r="AB29" s="42"/>
      <c r="AC29" s="41"/>
      <c r="AD29" s="41"/>
      <c r="AE29" s="41"/>
      <c r="AF29" s="41"/>
    </row>
    <row r="30" spans="1:32" s="52" customFormat="1" ht="22.5" customHeight="1" x14ac:dyDescent="0.2">
      <c r="A30" s="41"/>
      <c r="B30" s="85" t="s">
        <v>220</v>
      </c>
      <c r="C30" s="86" t="s">
        <v>45</v>
      </c>
      <c r="D30" s="60"/>
      <c r="E30" s="61"/>
      <c r="F30" s="62"/>
      <c r="G30" s="60"/>
      <c r="H30" s="87"/>
      <c r="I30" s="88" t="s">
        <v>44</v>
      </c>
      <c r="J30" s="86" t="s">
        <v>45</v>
      </c>
      <c r="K30" s="89"/>
      <c r="L30" s="70"/>
      <c r="M30" s="90"/>
      <c r="N30" s="159"/>
      <c r="O30" s="42"/>
      <c r="P30" s="42"/>
      <c r="Q30" s="42"/>
      <c r="R30" s="42"/>
      <c r="S30" s="51"/>
      <c r="T30" s="42"/>
      <c r="U30" s="42"/>
      <c r="V30" s="42"/>
      <c r="W30" s="42"/>
      <c r="X30" s="42"/>
      <c r="Y30" s="42"/>
      <c r="Z30" s="42"/>
      <c r="AA30" s="42"/>
      <c r="AB30" s="42"/>
      <c r="AC30" s="41"/>
      <c r="AD30" s="41"/>
      <c r="AE30" s="41"/>
      <c r="AF30" s="41"/>
    </row>
    <row r="31" spans="1:32" s="52" customFormat="1" ht="22.5" customHeight="1" x14ac:dyDescent="0.2">
      <c r="A31" s="41"/>
      <c r="B31" s="91" t="s">
        <v>221</v>
      </c>
      <c r="C31" s="70" t="s">
        <v>164</v>
      </c>
      <c r="D31" s="60">
        <v>586.87</v>
      </c>
      <c r="E31" s="61">
        <v>0</v>
      </c>
      <c r="F31" s="62">
        <v>150000</v>
      </c>
      <c r="G31" s="60">
        <f>D31-E31+F31</f>
        <v>150586.87</v>
      </c>
      <c r="H31" s="87"/>
      <c r="I31" s="93" t="s">
        <v>46</v>
      </c>
      <c r="J31" s="70" t="s">
        <v>47</v>
      </c>
      <c r="K31" s="61">
        <f t="shared" ref="K31" si="12">E31</f>
        <v>0</v>
      </c>
      <c r="L31" s="62">
        <f t="shared" ref="L31" si="13">F31</f>
        <v>150000</v>
      </c>
      <c r="M31" s="94">
        <f>L31-K31</f>
        <v>150000</v>
      </c>
      <c r="N31" s="159"/>
      <c r="O31" s="42"/>
      <c r="P31" s="42"/>
      <c r="Q31" s="42"/>
      <c r="R31" s="42"/>
      <c r="S31" s="51"/>
      <c r="T31" s="42"/>
      <c r="U31" s="42"/>
      <c r="V31" s="42"/>
      <c r="W31" s="42"/>
      <c r="X31" s="42"/>
      <c r="Y31" s="42"/>
      <c r="Z31" s="42"/>
      <c r="AA31" s="42"/>
      <c r="AB31" s="42"/>
      <c r="AC31" s="41"/>
      <c r="AD31" s="41"/>
      <c r="AE31" s="41"/>
      <c r="AF31" s="41"/>
    </row>
    <row r="32" spans="1:32" s="52" customFormat="1" ht="17.25" customHeight="1" x14ac:dyDescent="0.2">
      <c r="A32" s="41"/>
      <c r="B32" s="85" t="s">
        <v>171</v>
      </c>
      <c r="C32" s="86" t="s">
        <v>124</v>
      </c>
      <c r="D32" s="60"/>
      <c r="E32" s="61"/>
      <c r="F32" s="62"/>
      <c r="G32" s="128"/>
      <c r="H32" s="156"/>
      <c r="I32" s="88" t="s">
        <v>50</v>
      </c>
      <c r="J32" s="86" t="s">
        <v>51</v>
      </c>
      <c r="K32" s="89"/>
      <c r="L32" s="70"/>
      <c r="M32" s="95"/>
      <c r="N32" s="159"/>
      <c r="O32" s="42"/>
      <c r="P32" s="42"/>
      <c r="Q32" s="42"/>
      <c r="R32" s="42"/>
      <c r="S32" s="51"/>
      <c r="T32" s="42"/>
      <c r="U32" s="42"/>
      <c r="V32" s="42"/>
      <c r="W32" s="42"/>
      <c r="X32" s="42"/>
      <c r="Y32" s="42"/>
      <c r="Z32" s="42"/>
      <c r="AA32" s="42"/>
      <c r="AB32" s="42"/>
      <c r="AC32" s="41"/>
      <c r="AD32" s="41"/>
      <c r="AE32" s="41"/>
      <c r="AF32" s="41"/>
    </row>
    <row r="33" spans="1:32" s="52" customFormat="1" ht="17.25" customHeight="1" x14ac:dyDescent="0.2">
      <c r="A33" s="41"/>
      <c r="B33" s="91" t="s">
        <v>172</v>
      </c>
      <c r="C33" s="70" t="s">
        <v>173</v>
      </c>
      <c r="D33" s="152">
        <v>225000</v>
      </c>
      <c r="E33" s="153">
        <v>150000</v>
      </c>
      <c r="F33" s="154">
        <v>0</v>
      </c>
      <c r="G33" s="60">
        <f>D33-E33+F33</f>
        <v>75000</v>
      </c>
      <c r="H33" s="87"/>
      <c r="I33" s="93" t="s">
        <v>50</v>
      </c>
      <c r="J33" s="70" t="s">
        <v>118</v>
      </c>
      <c r="K33" s="61">
        <f t="shared" ref="K33" si="14">E33</f>
        <v>150000</v>
      </c>
      <c r="L33" s="62">
        <f t="shared" ref="L33" si="15">F33</f>
        <v>0</v>
      </c>
      <c r="M33" s="94">
        <f>L33-K33</f>
        <v>-150000</v>
      </c>
      <c r="N33" s="159"/>
      <c r="O33" s="42"/>
      <c r="P33" s="42"/>
      <c r="Q33" s="42"/>
      <c r="R33" s="42"/>
      <c r="S33" s="51"/>
      <c r="T33" s="42"/>
      <c r="U33" s="42"/>
      <c r="V33" s="42"/>
      <c r="W33" s="42"/>
      <c r="X33" s="42"/>
      <c r="Y33" s="42"/>
      <c r="Z33" s="42"/>
      <c r="AA33" s="42"/>
      <c r="AB33" s="42"/>
      <c r="AC33" s="41"/>
      <c r="AD33" s="41"/>
      <c r="AE33" s="41"/>
      <c r="AF33" s="41"/>
    </row>
    <row r="34" spans="1:32" s="52" customFormat="1" ht="22.5" customHeight="1" x14ac:dyDescent="0.2">
      <c r="A34" s="41"/>
      <c r="B34" s="289" t="s">
        <v>174</v>
      </c>
      <c r="C34" s="254"/>
      <c r="D34" s="97">
        <f>SUM(D31:D33)</f>
        <v>225586.87</v>
      </c>
      <c r="E34" s="97">
        <f>SUM(E31:E33)</f>
        <v>150000</v>
      </c>
      <c r="F34" s="97">
        <f>SUM(F31:F33)</f>
        <v>150000</v>
      </c>
      <c r="G34" s="97">
        <f>SUM(G31:G33)</f>
        <v>225586.87</v>
      </c>
      <c r="H34" s="98"/>
      <c r="I34" s="99"/>
      <c r="J34" s="100" t="s">
        <v>119</v>
      </c>
      <c r="K34" s="97">
        <f>SUM(K31:K33)</f>
        <v>150000</v>
      </c>
      <c r="L34" s="97">
        <f>SUM(L31:L33)</f>
        <v>150000</v>
      </c>
      <c r="M34" s="101">
        <f>SUM(M31:M33)</f>
        <v>0</v>
      </c>
      <c r="N34" s="159"/>
      <c r="O34" s="42"/>
      <c r="P34" s="42"/>
      <c r="Q34" s="42"/>
      <c r="R34" s="42"/>
      <c r="S34" s="51"/>
      <c r="T34" s="42"/>
      <c r="U34" s="42"/>
      <c r="V34" s="42"/>
      <c r="W34" s="42"/>
      <c r="X34" s="42"/>
      <c r="Y34" s="42"/>
      <c r="Z34" s="42"/>
      <c r="AA34" s="42"/>
      <c r="AB34" s="42"/>
      <c r="AC34" s="41"/>
      <c r="AD34" s="41"/>
      <c r="AE34" s="41"/>
      <c r="AF34" s="41"/>
    </row>
    <row r="35" spans="1:32" s="52" customFormat="1" ht="10.5" customHeight="1" x14ac:dyDescent="0.2">
      <c r="A35" s="41"/>
      <c r="B35" s="328"/>
      <c r="C35" s="157"/>
      <c r="D35" s="152"/>
      <c r="E35" s="153"/>
      <c r="F35" s="154"/>
      <c r="G35" s="60"/>
      <c r="H35" s="68"/>
      <c r="I35" s="89"/>
      <c r="J35" s="70"/>
      <c r="K35" s="61"/>
      <c r="L35" s="62"/>
      <c r="M35" s="94"/>
      <c r="N35" s="159"/>
      <c r="O35" s="42"/>
      <c r="P35" s="42"/>
      <c r="Q35" s="42"/>
      <c r="R35" s="42"/>
      <c r="S35" s="51"/>
      <c r="T35" s="42"/>
      <c r="U35" s="42"/>
      <c r="V35" s="42"/>
      <c r="W35" s="42"/>
      <c r="X35" s="42"/>
      <c r="Y35" s="42"/>
      <c r="Z35" s="42"/>
      <c r="AA35" s="42"/>
      <c r="AB35" s="42"/>
      <c r="AC35" s="41"/>
      <c r="AD35" s="41"/>
      <c r="AE35" s="41"/>
      <c r="AF35" s="41"/>
    </row>
    <row r="36" spans="1:32" s="52" customFormat="1" ht="22.5" customHeight="1" x14ac:dyDescent="0.2">
      <c r="A36" s="41"/>
      <c r="B36" s="174" t="s">
        <v>133</v>
      </c>
      <c r="C36" s="140"/>
      <c r="D36" s="104"/>
      <c r="E36" s="129"/>
      <c r="F36" s="130"/>
      <c r="G36" s="104"/>
      <c r="H36" s="87"/>
      <c r="I36" s="71"/>
      <c r="J36" s="72"/>
      <c r="K36" s="89"/>
      <c r="L36" s="70"/>
      <c r="M36" s="73"/>
      <c r="N36" s="159"/>
      <c r="O36" s="42"/>
      <c r="P36" s="42"/>
      <c r="Q36" s="42"/>
      <c r="R36" s="42"/>
      <c r="S36" s="51"/>
      <c r="T36" s="42"/>
      <c r="U36" s="42"/>
      <c r="V36" s="42"/>
      <c r="W36" s="42"/>
      <c r="X36" s="42"/>
      <c r="Y36" s="42"/>
      <c r="Z36" s="42"/>
      <c r="AA36" s="42"/>
      <c r="AB36" s="42"/>
      <c r="AC36" s="41"/>
      <c r="AD36" s="41"/>
      <c r="AE36" s="41"/>
      <c r="AF36" s="41"/>
    </row>
    <row r="37" spans="1:32" s="52" customFormat="1" ht="22.5" customHeight="1" x14ac:dyDescent="0.2">
      <c r="A37" s="41"/>
      <c r="B37" s="85" t="s">
        <v>222</v>
      </c>
      <c r="C37" s="86" t="s">
        <v>45</v>
      </c>
      <c r="D37" s="60"/>
      <c r="E37" s="61"/>
      <c r="F37" s="62"/>
      <c r="G37" s="60"/>
      <c r="H37" s="87"/>
      <c r="I37" s="88" t="s">
        <v>44</v>
      </c>
      <c r="J37" s="86" t="s">
        <v>45</v>
      </c>
      <c r="K37" s="89"/>
      <c r="L37" s="70"/>
      <c r="M37" s="90"/>
      <c r="N37" s="159"/>
      <c r="O37" s="42"/>
      <c r="P37" s="42"/>
      <c r="Q37" s="42"/>
      <c r="R37" s="42"/>
      <c r="S37" s="51"/>
      <c r="T37" s="42"/>
      <c r="U37" s="42"/>
      <c r="V37" s="42"/>
      <c r="W37" s="42"/>
      <c r="X37" s="42"/>
      <c r="Y37" s="42"/>
      <c r="Z37" s="42"/>
      <c r="AA37" s="42"/>
      <c r="AB37" s="42"/>
      <c r="AC37" s="41"/>
      <c r="AD37" s="41"/>
      <c r="AE37" s="41"/>
      <c r="AF37" s="41"/>
    </row>
    <row r="38" spans="1:32" s="52" customFormat="1" ht="22.5" customHeight="1" x14ac:dyDescent="0.2">
      <c r="A38" s="41"/>
      <c r="B38" s="91" t="s">
        <v>223</v>
      </c>
      <c r="C38" s="70" t="s">
        <v>164</v>
      </c>
      <c r="D38" s="60">
        <v>714055.75</v>
      </c>
      <c r="E38" s="61">
        <v>0</v>
      </c>
      <c r="F38" s="62">
        <v>200000</v>
      </c>
      <c r="G38" s="60">
        <f>D38-E38+F38</f>
        <v>914055.75</v>
      </c>
      <c r="H38" s="87"/>
      <c r="I38" s="93" t="s">
        <v>46</v>
      </c>
      <c r="J38" s="70" t="s">
        <v>47</v>
      </c>
      <c r="K38" s="61">
        <f t="shared" ref="K38" si="16">E38</f>
        <v>0</v>
      </c>
      <c r="L38" s="62">
        <f t="shared" ref="L38" si="17">F38</f>
        <v>200000</v>
      </c>
      <c r="M38" s="94">
        <f>L38-K38</f>
        <v>200000</v>
      </c>
      <c r="N38" s="159"/>
      <c r="O38" s="42"/>
      <c r="P38" s="42"/>
      <c r="Q38" s="42"/>
      <c r="R38" s="42"/>
      <c r="S38" s="51"/>
      <c r="T38" s="42"/>
      <c r="U38" s="42"/>
      <c r="V38" s="42"/>
      <c r="W38" s="42"/>
      <c r="X38" s="42"/>
      <c r="Y38" s="42"/>
      <c r="Z38" s="42"/>
      <c r="AA38" s="42"/>
      <c r="AB38" s="42"/>
      <c r="AC38" s="41"/>
      <c r="AD38" s="41"/>
      <c r="AE38" s="41"/>
      <c r="AF38" s="41"/>
    </row>
    <row r="39" spans="1:32" s="52" customFormat="1" ht="22.5" customHeight="1" x14ac:dyDescent="0.2">
      <c r="A39" s="41"/>
      <c r="B39" s="91" t="s">
        <v>224</v>
      </c>
      <c r="C39" s="70" t="s">
        <v>217</v>
      </c>
      <c r="D39" s="60">
        <v>748603.54</v>
      </c>
      <c r="E39" s="61">
        <v>0</v>
      </c>
      <c r="F39" s="62">
        <v>150000</v>
      </c>
      <c r="G39" s="60">
        <f>D39-E39+F39</f>
        <v>898603.54</v>
      </c>
      <c r="H39" s="87"/>
      <c r="I39" s="93" t="s">
        <v>46</v>
      </c>
      <c r="J39" s="70" t="s">
        <v>47</v>
      </c>
      <c r="K39" s="61">
        <f t="shared" ref="K39" si="18">E39</f>
        <v>0</v>
      </c>
      <c r="L39" s="62">
        <f t="shared" ref="L39" si="19">F39</f>
        <v>150000</v>
      </c>
      <c r="M39" s="94">
        <f>L39-K39</f>
        <v>150000</v>
      </c>
      <c r="N39" s="159"/>
      <c r="O39" s="42"/>
      <c r="P39" s="42"/>
      <c r="Q39" s="42"/>
      <c r="R39" s="42"/>
      <c r="S39" s="51"/>
      <c r="T39" s="42"/>
      <c r="U39" s="42"/>
      <c r="V39" s="42"/>
      <c r="W39" s="42"/>
      <c r="X39" s="42"/>
      <c r="Y39" s="42"/>
      <c r="Z39" s="42"/>
      <c r="AA39" s="42"/>
      <c r="AB39" s="42"/>
      <c r="AC39" s="41"/>
      <c r="AD39" s="41"/>
      <c r="AE39" s="41"/>
      <c r="AF39" s="41"/>
    </row>
    <row r="40" spans="1:32" s="52" customFormat="1" ht="17.25" customHeight="1" x14ac:dyDescent="0.2">
      <c r="A40" s="41"/>
      <c r="B40" s="85" t="s">
        <v>175</v>
      </c>
      <c r="C40" s="86" t="s">
        <v>124</v>
      </c>
      <c r="D40" s="60"/>
      <c r="E40" s="61"/>
      <c r="F40" s="62"/>
      <c r="G40" s="60"/>
      <c r="H40" s="87"/>
      <c r="I40" s="88" t="s">
        <v>50</v>
      </c>
      <c r="J40" s="86" t="s">
        <v>51</v>
      </c>
      <c r="K40" s="89"/>
      <c r="L40" s="70"/>
      <c r="M40" s="95"/>
      <c r="N40" s="159"/>
      <c r="O40" s="42"/>
      <c r="P40" s="42"/>
      <c r="Q40" s="42"/>
      <c r="R40" s="42"/>
      <c r="S40" s="51"/>
      <c r="T40" s="42"/>
      <c r="U40" s="42"/>
      <c r="V40" s="42"/>
      <c r="W40" s="42"/>
      <c r="X40" s="42"/>
      <c r="Y40" s="42"/>
      <c r="Z40" s="42"/>
      <c r="AA40" s="42"/>
      <c r="AB40" s="42"/>
      <c r="AC40" s="41"/>
      <c r="AD40" s="41"/>
      <c r="AE40" s="41"/>
      <c r="AF40" s="41"/>
    </row>
    <row r="41" spans="1:32" s="52" customFormat="1" ht="27.75" customHeight="1" x14ac:dyDescent="0.2">
      <c r="A41" s="41"/>
      <c r="B41" s="91" t="s">
        <v>225</v>
      </c>
      <c r="C41" s="70" t="s">
        <v>151</v>
      </c>
      <c r="D41" s="60">
        <v>853</v>
      </c>
      <c r="E41" s="61">
        <v>0</v>
      </c>
      <c r="F41" s="62">
        <v>100000</v>
      </c>
      <c r="G41" s="60">
        <f>D41-E41+F41</f>
        <v>100853</v>
      </c>
      <c r="H41" s="87"/>
      <c r="I41" s="93" t="s">
        <v>50</v>
      </c>
      <c r="J41" s="70" t="s">
        <v>118</v>
      </c>
      <c r="K41" s="61">
        <f t="shared" ref="K41" si="20">E41</f>
        <v>0</v>
      </c>
      <c r="L41" s="62">
        <f t="shared" ref="L41" si="21">F41</f>
        <v>100000</v>
      </c>
      <c r="M41" s="94">
        <f>L41-K41</f>
        <v>100000</v>
      </c>
      <c r="N41" s="159"/>
      <c r="O41" s="42"/>
      <c r="P41" s="42"/>
      <c r="Q41" s="42"/>
      <c r="R41" s="42"/>
      <c r="S41" s="51"/>
      <c r="T41" s="42"/>
      <c r="U41" s="42"/>
      <c r="V41" s="42"/>
      <c r="W41" s="42"/>
      <c r="X41" s="42"/>
      <c r="Y41" s="42"/>
      <c r="Z41" s="42"/>
      <c r="AA41" s="42"/>
      <c r="AB41" s="42"/>
      <c r="AC41" s="41"/>
      <c r="AD41" s="41"/>
      <c r="AE41" s="41"/>
      <c r="AF41" s="41"/>
    </row>
    <row r="42" spans="1:32" s="52" customFormat="1" ht="17.25" customHeight="1" x14ac:dyDescent="0.2">
      <c r="A42" s="41"/>
      <c r="B42" s="91" t="s">
        <v>226</v>
      </c>
      <c r="C42" s="70" t="s">
        <v>227</v>
      </c>
      <c r="D42" s="60">
        <v>295739</v>
      </c>
      <c r="E42" s="61">
        <v>200000</v>
      </c>
      <c r="F42" s="62">
        <v>0</v>
      </c>
      <c r="G42" s="60">
        <f>D42-E42+F42</f>
        <v>95739</v>
      </c>
      <c r="H42" s="87"/>
      <c r="I42" s="93" t="s">
        <v>50</v>
      </c>
      <c r="J42" s="70" t="s">
        <v>118</v>
      </c>
      <c r="K42" s="61">
        <f t="shared" ref="K42:K43" si="22">E42</f>
        <v>200000</v>
      </c>
      <c r="L42" s="62">
        <f t="shared" ref="L42:L43" si="23">F42</f>
        <v>0</v>
      </c>
      <c r="M42" s="94">
        <f t="shared" ref="M42:M43" si="24">L42-K42</f>
        <v>-200000</v>
      </c>
      <c r="N42" s="159"/>
      <c r="O42" s="42"/>
      <c r="P42" s="42"/>
      <c r="Q42" s="42"/>
      <c r="R42" s="42"/>
      <c r="S42" s="51"/>
      <c r="T42" s="42"/>
      <c r="U42" s="42"/>
      <c r="V42" s="42"/>
      <c r="W42" s="42"/>
      <c r="X42" s="42"/>
      <c r="Y42" s="42"/>
      <c r="Z42" s="42"/>
      <c r="AA42" s="42"/>
      <c r="AB42" s="42"/>
      <c r="AC42" s="41"/>
      <c r="AD42" s="41"/>
      <c r="AE42" s="41"/>
      <c r="AF42" s="41"/>
    </row>
    <row r="43" spans="1:32" s="52" customFormat="1" ht="17.25" customHeight="1" x14ac:dyDescent="0.2">
      <c r="A43" s="41"/>
      <c r="B43" s="91" t="s">
        <v>176</v>
      </c>
      <c r="C43" s="70" t="s">
        <v>143</v>
      </c>
      <c r="D43" s="60">
        <v>350000</v>
      </c>
      <c r="E43" s="61">
        <v>100000</v>
      </c>
      <c r="F43" s="62">
        <v>0</v>
      </c>
      <c r="G43" s="60">
        <f>D43-E43+F43</f>
        <v>250000</v>
      </c>
      <c r="H43" s="87"/>
      <c r="I43" s="93" t="s">
        <v>50</v>
      </c>
      <c r="J43" s="70" t="s">
        <v>118</v>
      </c>
      <c r="K43" s="61">
        <f t="shared" si="22"/>
        <v>100000</v>
      </c>
      <c r="L43" s="62">
        <f t="shared" si="23"/>
        <v>0</v>
      </c>
      <c r="M43" s="94">
        <f t="shared" si="24"/>
        <v>-100000</v>
      </c>
      <c r="N43" s="159"/>
      <c r="O43" s="42"/>
      <c r="P43" s="42"/>
      <c r="Q43" s="42"/>
      <c r="R43" s="42"/>
      <c r="S43" s="51"/>
      <c r="T43" s="42"/>
      <c r="U43" s="42"/>
      <c r="V43" s="42"/>
      <c r="W43" s="42"/>
      <c r="X43" s="42"/>
      <c r="Y43" s="42"/>
      <c r="Z43" s="42"/>
      <c r="AA43" s="42"/>
      <c r="AB43" s="42"/>
      <c r="AC43" s="41"/>
      <c r="AD43" s="41"/>
      <c r="AE43" s="41"/>
      <c r="AF43" s="41"/>
    </row>
    <row r="44" spans="1:32" s="52" customFormat="1" ht="19.5" customHeight="1" x14ac:dyDescent="0.2">
      <c r="A44" s="41"/>
      <c r="B44" s="85" t="s">
        <v>146</v>
      </c>
      <c r="C44" s="86" t="s">
        <v>134</v>
      </c>
      <c r="D44" s="152"/>
      <c r="E44" s="153"/>
      <c r="F44" s="154"/>
      <c r="G44" s="60"/>
      <c r="H44" s="87"/>
      <c r="I44" s="89"/>
      <c r="J44" s="70"/>
      <c r="K44" s="61"/>
      <c r="L44" s="62"/>
      <c r="M44" s="94"/>
      <c r="N44" s="159"/>
      <c r="O44" s="42"/>
      <c r="P44" s="42"/>
      <c r="Q44" s="42"/>
      <c r="R44" s="42"/>
      <c r="S44" s="51"/>
      <c r="T44" s="42"/>
      <c r="U44" s="42"/>
      <c r="V44" s="42"/>
      <c r="W44" s="42"/>
      <c r="X44" s="42"/>
      <c r="Y44" s="42"/>
      <c r="Z44" s="42"/>
      <c r="AA44" s="42"/>
      <c r="AB44" s="42"/>
      <c r="AC44" s="41"/>
      <c r="AD44" s="41"/>
      <c r="AE44" s="41"/>
      <c r="AF44" s="41"/>
    </row>
    <row r="45" spans="1:32" s="52" customFormat="1" ht="17.25" customHeight="1" x14ac:dyDescent="0.2">
      <c r="A45" s="41"/>
      <c r="B45" s="91" t="s">
        <v>228</v>
      </c>
      <c r="C45" s="70" t="s">
        <v>145</v>
      </c>
      <c r="D45" s="60">
        <v>650421.34</v>
      </c>
      <c r="E45" s="61">
        <v>150000</v>
      </c>
      <c r="F45" s="62">
        <v>0</v>
      </c>
      <c r="G45" s="60">
        <f>D45-E45+F45</f>
        <v>500421.33999999997</v>
      </c>
      <c r="H45" s="87"/>
      <c r="I45" s="93" t="s">
        <v>50</v>
      </c>
      <c r="J45" s="70" t="s">
        <v>118</v>
      </c>
      <c r="K45" s="61">
        <f t="shared" ref="K45" si="25">E45</f>
        <v>150000</v>
      </c>
      <c r="L45" s="62">
        <f t="shared" ref="L45" si="26">F45</f>
        <v>0</v>
      </c>
      <c r="M45" s="94">
        <f t="shared" ref="M45" si="27">L45-K45</f>
        <v>-150000</v>
      </c>
      <c r="N45" s="159"/>
      <c r="O45" s="42"/>
      <c r="P45" s="42"/>
      <c r="Q45" s="42"/>
      <c r="R45" s="42"/>
      <c r="S45" s="51"/>
      <c r="T45" s="42"/>
      <c r="U45" s="42"/>
      <c r="V45" s="42"/>
      <c r="W45" s="42"/>
      <c r="X45" s="42"/>
      <c r="Y45" s="42"/>
      <c r="Z45" s="42"/>
      <c r="AA45" s="42"/>
      <c r="AB45" s="42"/>
      <c r="AC45" s="41"/>
      <c r="AD45" s="41"/>
      <c r="AE45" s="41"/>
      <c r="AF45" s="41"/>
    </row>
    <row r="46" spans="1:32" s="52" customFormat="1" ht="24.75" customHeight="1" thickBot="1" x14ac:dyDescent="0.25">
      <c r="A46" s="41"/>
      <c r="B46" s="298" t="s">
        <v>132</v>
      </c>
      <c r="C46" s="299"/>
      <c r="D46" s="167">
        <f>SUM(D38:D45)</f>
        <v>2759672.63</v>
      </c>
      <c r="E46" s="167">
        <f>SUM(E38:E45)</f>
        <v>450000</v>
      </c>
      <c r="F46" s="167">
        <f>SUM(F38:F45)</f>
        <v>450000</v>
      </c>
      <c r="G46" s="167">
        <f>SUM(G38:G45)</f>
        <v>2759672.63</v>
      </c>
      <c r="H46" s="114"/>
      <c r="I46" s="168"/>
      <c r="J46" s="169" t="s">
        <v>119</v>
      </c>
      <c r="K46" s="167">
        <f>SUM(K38:K45)</f>
        <v>450000</v>
      </c>
      <c r="L46" s="167">
        <f>SUM(L38:L45)</f>
        <v>450000</v>
      </c>
      <c r="M46" s="242">
        <f>SUM(M38:M45)</f>
        <v>0</v>
      </c>
      <c r="N46" s="159"/>
      <c r="O46" s="42"/>
      <c r="P46" s="42"/>
      <c r="Q46" s="42"/>
      <c r="R46" s="42"/>
      <c r="S46" s="51"/>
      <c r="T46" s="42"/>
      <c r="U46" s="42"/>
      <c r="V46" s="42"/>
      <c r="W46" s="42"/>
      <c r="X46" s="42"/>
      <c r="Y46" s="42"/>
      <c r="Z46" s="42"/>
      <c r="AA46" s="42"/>
      <c r="AB46" s="42"/>
      <c r="AC46" s="41"/>
      <c r="AD46" s="41"/>
      <c r="AE46" s="41"/>
      <c r="AF46" s="41"/>
    </row>
    <row r="47" spans="1:32" s="41" customFormat="1" ht="26.45" customHeight="1" thickBot="1" x14ac:dyDescent="0.25">
      <c r="B47" s="65"/>
      <c r="C47" s="65"/>
      <c r="D47" s="65"/>
      <c r="E47" s="65"/>
      <c r="F47" s="65"/>
      <c r="G47" s="68"/>
      <c r="H47" s="68"/>
      <c r="I47" s="68"/>
      <c r="J47" s="68"/>
      <c r="K47" s="68"/>
      <c r="L47" s="68"/>
      <c r="M47" s="68"/>
      <c r="N47" s="159"/>
      <c r="O47" s="42"/>
      <c r="P47" s="42"/>
      <c r="Q47" s="42"/>
      <c r="R47" s="42"/>
      <c r="S47" s="51"/>
      <c r="T47" s="42"/>
      <c r="U47" s="42"/>
      <c r="V47" s="42"/>
      <c r="W47" s="42"/>
      <c r="X47" s="42"/>
      <c r="Y47" s="42"/>
      <c r="Z47" s="42"/>
      <c r="AA47" s="42"/>
      <c r="AB47" s="42"/>
    </row>
    <row r="48" spans="1:32" s="52" customFormat="1" ht="22.5" customHeight="1" x14ac:dyDescent="0.2">
      <c r="A48" s="41"/>
      <c r="B48" s="115" t="s">
        <v>130</v>
      </c>
      <c r="C48" s="116"/>
      <c r="D48" s="117"/>
      <c r="E48" s="118"/>
      <c r="F48" s="119"/>
      <c r="G48" s="117"/>
      <c r="H48" s="120"/>
      <c r="I48" s="121"/>
      <c r="J48" s="122"/>
      <c r="K48" s="123"/>
      <c r="L48" s="124"/>
      <c r="M48" s="125"/>
      <c r="N48" s="158" t="s">
        <v>30</v>
      </c>
      <c r="O48" s="42"/>
      <c r="P48" s="42"/>
      <c r="Q48" s="42"/>
      <c r="R48" s="42"/>
      <c r="S48" s="51"/>
      <c r="T48" s="42"/>
      <c r="U48" s="42"/>
      <c r="V48" s="42"/>
      <c r="W48" s="42"/>
      <c r="X48" s="42"/>
      <c r="Y48" s="42"/>
      <c r="Z48" s="42"/>
      <c r="AA48" s="42"/>
      <c r="AB48" s="42"/>
      <c r="AC48" s="41"/>
      <c r="AD48" s="41"/>
      <c r="AE48" s="41"/>
      <c r="AF48" s="41"/>
    </row>
    <row r="49" spans="1:32" s="52" customFormat="1" ht="22.5" customHeight="1" x14ac:dyDescent="0.2">
      <c r="A49" s="41"/>
      <c r="B49" s="85" t="s">
        <v>229</v>
      </c>
      <c r="C49" s="86" t="s">
        <v>45</v>
      </c>
      <c r="D49" s="60"/>
      <c r="E49" s="61"/>
      <c r="F49" s="62"/>
      <c r="G49" s="60"/>
      <c r="H49" s="87"/>
      <c r="I49" s="88" t="s">
        <v>44</v>
      </c>
      <c r="J49" s="86" t="s">
        <v>45</v>
      </c>
      <c r="K49" s="89"/>
      <c r="L49" s="70"/>
      <c r="M49" s="90"/>
      <c r="N49" s="158"/>
      <c r="O49" s="42"/>
      <c r="P49" s="42"/>
      <c r="Q49" s="42"/>
      <c r="R49" s="42"/>
      <c r="S49" s="51"/>
      <c r="T49" s="42"/>
      <c r="U49" s="42"/>
      <c r="V49" s="42"/>
      <c r="W49" s="42"/>
      <c r="X49" s="42"/>
      <c r="Y49" s="42"/>
      <c r="Z49" s="42"/>
      <c r="AA49" s="42"/>
      <c r="AB49" s="42"/>
      <c r="AC49" s="41"/>
      <c r="AD49" s="41"/>
      <c r="AE49" s="41"/>
      <c r="AF49" s="41"/>
    </row>
    <row r="50" spans="1:32" s="52" customFormat="1" ht="22.5" customHeight="1" x14ac:dyDescent="0.2">
      <c r="A50" s="41"/>
      <c r="B50" s="91" t="s">
        <v>230</v>
      </c>
      <c r="C50" s="70" t="s">
        <v>164</v>
      </c>
      <c r="D50" s="60">
        <v>242648.57</v>
      </c>
      <c r="E50" s="61">
        <v>0</v>
      </c>
      <c r="F50" s="62">
        <v>187200</v>
      </c>
      <c r="G50" s="60">
        <f>D50-E50+F50</f>
        <v>429848.57</v>
      </c>
      <c r="H50" s="87"/>
      <c r="I50" s="93" t="s">
        <v>46</v>
      </c>
      <c r="J50" s="70" t="s">
        <v>47</v>
      </c>
      <c r="K50" s="61">
        <f t="shared" ref="K50" si="28">E50</f>
        <v>0</v>
      </c>
      <c r="L50" s="62">
        <f t="shared" ref="L50" si="29">F50</f>
        <v>187200</v>
      </c>
      <c r="M50" s="94">
        <f>L50-K50</f>
        <v>187200</v>
      </c>
      <c r="N50" s="158"/>
      <c r="O50" s="42"/>
      <c r="P50" s="42"/>
      <c r="Q50" s="42"/>
      <c r="R50" s="42"/>
      <c r="S50" s="51"/>
      <c r="T50" s="42"/>
      <c r="U50" s="42"/>
      <c r="V50" s="42"/>
      <c r="W50" s="42"/>
      <c r="X50" s="42"/>
      <c r="Y50" s="42"/>
      <c r="Z50" s="42"/>
      <c r="AA50" s="42"/>
      <c r="AB50" s="42"/>
      <c r="AC50" s="41"/>
      <c r="AD50" s="41"/>
      <c r="AE50" s="41"/>
      <c r="AF50" s="41"/>
    </row>
    <row r="51" spans="1:32" s="52" customFormat="1" ht="17.25" customHeight="1" x14ac:dyDescent="0.2">
      <c r="A51" s="41"/>
      <c r="B51" s="85" t="s">
        <v>147</v>
      </c>
      <c r="C51" s="86" t="s">
        <v>124</v>
      </c>
      <c r="D51" s="60"/>
      <c r="E51" s="61"/>
      <c r="F51" s="62"/>
      <c r="G51" s="60"/>
      <c r="H51" s="87"/>
      <c r="I51" s="88" t="s">
        <v>50</v>
      </c>
      <c r="J51" s="86" t="s">
        <v>51</v>
      </c>
      <c r="K51" s="61"/>
      <c r="L51" s="62"/>
      <c r="M51" s="94"/>
      <c r="N51" s="158"/>
      <c r="O51" s="42"/>
      <c r="P51" s="42"/>
      <c r="Q51" s="42"/>
      <c r="R51" s="42"/>
      <c r="S51" s="51"/>
      <c r="T51" s="42"/>
      <c r="U51" s="42"/>
      <c r="V51" s="42"/>
      <c r="W51" s="42"/>
      <c r="X51" s="42"/>
      <c r="Y51" s="42"/>
      <c r="Z51" s="42"/>
      <c r="AA51" s="42"/>
      <c r="AB51" s="42"/>
      <c r="AC51" s="41"/>
      <c r="AD51" s="41"/>
      <c r="AE51" s="41"/>
      <c r="AF51" s="41"/>
    </row>
    <row r="52" spans="1:32" s="52" customFormat="1" ht="24.75" customHeight="1" x14ac:dyDescent="0.2">
      <c r="A52" s="41"/>
      <c r="B52" s="91" t="s">
        <v>231</v>
      </c>
      <c r="C52" s="92" t="s">
        <v>128</v>
      </c>
      <c r="D52" s="60">
        <v>0</v>
      </c>
      <c r="E52" s="61">
        <v>0</v>
      </c>
      <c r="F52" s="62">
        <v>183000</v>
      </c>
      <c r="G52" s="60">
        <f t="shared" ref="G52" si="30">D52-E52+F52</f>
        <v>183000</v>
      </c>
      <c r="H52" s="87"/>
      <c r="I52" s="93" t="s">
        <v>50</v>
      </c>
      <c r="J52" s="70" t="s">
        <v>118</v>
      </c>
      <c r="K52" s="61">
        <f t="shared" ref="K52" si="31">E52</f>
        <v>0</v>
      </c>
      <c r="L52" s="62">
        <f t="shared" ref="L52" si="32">F52</f>
        <v>183000</v>
      </c>
      <c r="M52" s="94">
        <f t="shared" ref="M52" si="33">L52-K52</f>
        <v>183000</v>
      </c>
      <c r="N52" s="159"/>
      <c r="O52" s="42"/>
      <c r="P52" s="42"/>
      <c r="Q52" s="42"/>
      <c r="R52" s="42"/>
      <c r="S52" s="51"/>
      <c r="T52" s="42"/>
      <c r="U52" s="42"/>
      <c r="V52" s="42"/>
      <c r="W52" s="42"/>
      <c r="X52" s="42"/>
      <c r="Y52" s="42"/>
      <c r="Z52" s="42"/>
      <c r="AA52" s="42"/>
      <c r="AB52" s="42"/>
      <c r="AC52" s="41"/>
      <c r="AD52" s="41"/>
      <c r="AE52" s="41"/>
      <c r="AF52" s="41"/>
    </row>
    <row r="53" spans="1:32" s="52" customFormat="1" ht="17.25" customHeight="1" x14ac:dyDescent="0.2">
      <c r="A53" s="41"/>
      <c r="B53" s="85" t="s">
        <v>148</v>
      </c>
      <c r="C53" s="86" t="s">
        <v>134</v>
      </c>
      <c r="D53" s="60"/>
      <c r="E53" s="61"/>
      <c r="F53" s="62"/>
      <c r="G53" s="60"/>
      <c r="H53" s="87"/>
      <c r="I53" s="96"/>
      <c r="J53" s="68"/>
      <c r="K53" s="61"/>
      <c r="L53" s="62"/>
      <c r="M53" s="94"/>
      <c r="N53" s="158"/>
      <c r="O53" s="42"/>
      <c r="P53" s="42"/>
      <c r="Q53" s="42"/>
      <c r="R53" s="42"/>
      <c r="S53" s="51"/>
      <c r="T53" s="42"/>
      <c r="U53" s="42"/>
      <c r="V53" s="42"/>
      <c r="W53" s="42"/>
      <c r="X53" s="42"/>
      <c r="Y53" s="42"/>
      <c r="Z53" s="42"/>
      <c r="AA53" s="42"/>
      <c r="AB53" s="42"/>
      <c r="AC53" s="41"/>
      <c r="AD53" s="41"/>
      <c r="AE53" s="41"/>
      <c r="AF53" s="41"/>
    </row>
    <row r="54" spans="1:32" s="52" customFormat="1" ht="17.25" customHeight="1" x14ac:dyDescent="0.2">
      <c r="A54" s="41"/>
      <c r="B54" s="91" t="s">
        <v>232</v>
      </c>
      <c r="C54" s="92" t="s">
        <v>193</v>
      </c>
      <c r="D54" s="60">
        <v>206852.08</v>
      </c>
      <c r="E54" s="61">
        <v>56000</v>
      </c>
      <c r="F54" s="62">
        <v>0</v>
      </c>
      <c r="G54" s="60">
        <f t="shared" ref="G54:G56" si="34">D54-E54+F54</f>
        <v>150852.07999999999</v>
      </c>
      <c r="H54" s="87"/>
      <c r="I54" s="93" t="s">
        <v>50</v>
      </c>
      <c r="J54" s="70" t="s">
        <v>118</v>
      </c>
      <c r="K54" s="61">
        <f t="shared" ref="K54:K56" si="35">E54</f>
        <v>56000</v>
      </c>
      <c r="L54" s="62">
        <f t="shared" ref="L54:L56" si="36">F54</f>
        <v>0</v>
      </c>
      <c r="M54" s="94">
        <f t="shared" ref="M54:M56" si="37">L54-K54</f>
        <v>-56000</v>
      </c>
      <c r="N54" s="158"/>
      <c r="O54" s="42"/>
      <c r="P54" s="42"/>
      <c r="Q54" s="42"/>
      <c r="R54" s="42"/>
      <c r="S54" s="51"/>
      <c r="T54" s="42"/>
      <c r="U54" s="42"/>
      <c r="V54" s="42"/>
      <c r="W54" s="42"/>
      <c r="X54" s="42"/>
      <c r="Y54" s="42"/>
      <c r="Z54" s="42"/>
      <c r="AA54" s="42"/>
      <c r="AB54" s="42"/>
      <c r="AC54" s="41"/>
      <c r="AD54" s="41"/>
      <c r="AE54" s="41"/>
      <c r="AF54" s="41"/>
    </row>
    <row r="55" spans="1:32" s="52" customFormat="1" ht="17.25" customHeight="1" x14ac:dyDescent="0.2">
      <c r="A55" s="41"/>
      <c r="B55" s="91" t="s">
        <v>233</v>
      </c>
      <c r="C55" s="92" t="s">
        <v>234</v>
      </c>
      <c r="D55" s="60">
        <v>231238.95</v>
      </c>
      <c r="E55" s="61">
        <v>131000</v>
      </c>
      <c r="F55" s="62">
        <v>0</v>
      </c>
      <c r="G55" s="60">
        <f t="shared" si="34"/>
        <v>100238.95000000001</v>
      </c>
      <c r="H55" s="87"/>
      <c r="I55" s="93" t="s">
        <v>50</v>
      </c>
      <c r="J55" s="70" t="s">
        <v>118</v>
      </c>
      <c r="K55" s="61">
        <f t="shared" si="35"/>
        <v>131000</v>
      </c>
      <c r="L55" s="62">
        <f t="shared" si="36"/>
        <v>0</v>
      </c>
      <c r="M55" s="94">
        <f t="shared" si="37"/>
        <v>-131000</v>
      </c>
      <c r="N55" s="158"/>
      <c r="O55" s="42"/>
      <c r="P55" s="42"/>
      <c r="Q55" s="42"/>
      <c r="R55" s="42"/>
      <c r="S55" s="51"/>
      <c r="T55" s="42"/>
      <c r="U55" s="42"/>
      <c r="V55" s="42"/>
      <c r="W55" s="42"/>
      <c r="X55" s="42"/>
      <c r="Y55" s="42"/>
      <c r="Z55" s="42"/>
      <c r="AA55" s="42"/>
      <c r="AB55" s="42"/>
      <c r="AC55" s="41"/>
      <c r="AD55" s="41"/>
      <c r="AE55" s="41"/>
      <c r="AF55" s="41"/>
    </row>
    <row r="56" spans="1:32" s="52" customFormat="1" ht="17.25" customHeight="1" x14ac:dyDescent="0.2">
      <c r="A56" s="41"/>
      <c r="B56" s="91" t="s">
        <v>150</v>
      </c>
      <c r="C56" s="92" t="s">
        <v>145</v>
      </c>
      <c r="D56" s="60">
        <v>75000</v>
      </c>
      <c r="E56" s="61">
        <v>50000</v>
      </c>
      <c r="F56" s="62">
        <v>0</v>
      </c>
      <c r="G56" s="60">
        <f t="shared" si="34"/>
        <v>25000</v>
      </c>
      <c r="H56" s="87"/>
      <c r="I56" s="93" t="s">
        <v>50</v>
      </c>
      <c r="J56" s="70" t="s">
        <v>118</v>
      </c>
      <c r="K56" s="61">
        <f t="shared" si="35"/>
        <v>50000</v>
      </c>
      <c r="L56" s="62">
        <f t="shared" si="36"/>
        <v>0</v>
      </c>
      <c r="M56" s="94">
        <f t="shared" si="37"/>
        <v>-50000</v>
      </c>
      <c r="N56" s="158"/>
      <c r="O56" s="42"/>
      <c r="P56" s="42"/>
      <c r="Q56" s="42"/>
      <c r="R56" s="42"/>
      <c r="S56" s="51"/>
      <c r="T56" s="42"/>
      <c r="U56" s="42"/>
      <c r="V56" s="42"/>
      <c r="W56" s="42"/>
      <c r="X56" s="42"/>
      <c r="Y56" s="42"/>
      <c r="Z56" s="42"/>
      <c r="AA56" s="42"/>
      <c r="AB56" s="42"/>
      <c r="AC56" s="41"/>
      <c r="AD56" s="41"/>
      <c r="AE56" s="41"/>
      <c r="AF56" s="41"/>
    </row>
    <row r="57" spans="1:32" s="52" customFormat="1" ht="17.25" customHeight="1" x14ac:dyDescent="0.2">
      <c r="A57" s="41"/>
      <c r="B57" s="85" t="s">
        <v>236</v>
      </c>
      <c r="C57" s="86" t="s">
        <v>135</v>
      </c>
      <c r="D57" s="60"/>
      <c r="E57" s="61"/>
      <c r="F57" s="106"/>
      <c r="G57" s="68"/>
      <c r="H57" s="87"/>
      <c r="I57" s="113" t="s">
        <v>80</v>
      </c>
      <c r="J57" s="86" t="s">
        <v>81</v>
      </c>
      <c r="K57" s="68"/>
      <c r="L57" s="68"/>
      <c r="M57" s="111"/>
      <c r="N57" s="158"/>
      <c r="O57" s="42"/>
      <c r="P57" s="42"/>
      <c r="Q57" s="42"/>
      <c r="R57" s="42"/>
      <c r="S57" s="51"/>
      <c r="T57" s="42"/>
      <c r="U57" s="42"/>
      <c r="V57" s="42"/>
      <c r="W57" s="42"/>
      <c r="X57" s="42"/>
      <c r="Y57" s="42"/>
      <c r="Z57" s="42"/>
      <c r="AA57" s="42"/>
      <c r="AB57" s="42"/>
      <c r="AC57" s="41"/>
      <c r="AD57" s="41"/>
      <c r="AE57" s="41"/>
      <c r="AF57" s="41"/>
    </row>
    <row r="58" spans="1:32" s="52" customFormat="1" ht="17.25" customHeight="1" x14ac:dyDescent="0.2">
      <c r="A58" s="41"/>
      <c r="B58" s="91" t="s">
        <v>235</v>
      </c>
      <c r="C58" s="92" t="s">
        <v>183</v>
      </c>
      <c r="D58" s="60">
        <v>133200</v>
      </c>
      <c r="E58" s="61">
        <v>133200</v>
      </c>
      <c r="F58" s="62">
        <v>0</v>
      </c>
      <c r="G58" s="60">
        <f>D58-E58+F58</f>
        <v>0</v>
      </c>
      <c r="H58" s="87"/>
      <c r="I58" s="93" t="s">
        <v>82</v>
      </c>
      <c r="J58" s="70" t="s">
        <v>83</v>
      </c>
      <c r="K58" s="61">
        <f t="shared" ref="K58" si="38">E58</f>
        <v>133200</v>
      </c>
      <c r="L58" s="62">
        <f t="shared" ref="L58" si="39">F58</f>
        <v>0</v>
      </c>
      <c r="M58" s="94">
        <f t="shared" ref="M58" si="40">L58-K58</f>
        <v>-133200</v>
      </c>
      <c r="N58" s="158"/>
      <c r="O58" s="42"/>
      <c r="P58" s="42"/>
      <c r="Q58" s="42"/>
      <c r="R58" s="42"/>
      <c r="S58" s="51"/>
      <c r="T58" s="42"/>
      <c r="U58" s="42"/>
      <c r="V58" s="42"/>
      <c r="W58" s="42"/>
      <c r="X58" s="42"/>
      <c r="Y58" s="42"/>
      <c r="Z58" s="42"/>
      <c r="AA58" s="42"/>
      <c r="AB58" s="42"/>
      <c r="AC58" s="41"/>
      <c r="AD58" s="41"/>
      <c r="AE58" s="41"/>
      <c r="AF58" s="41"/>
    </row>
    <row r="59" spans="1:32" s="52" customFormat="1" ht="21.75" customHeight="1" x14ac:dyDescent="0.2">
      <c r="A59" s="41"/>
      <c r="B59" s="289" t="s">
        <v>131</v>
      </c>
      <c r="C59" s="254"/>
      <c r="D59" s="97">
        <f>SUM(D50:D58)</f>
        <v>888939.60000000009</v>
      </c>
      <c r="E59" s="97">
        <f t="shared" ref="E59:G59" si="41">SUM(E50:E58)</f>
        <v>370200</v>
      </c>
      <c r="F59" s="97">
        <f t="shared" si="41"/>
        <v>370200</v>
      </c>
      <c r="G59" s="97">
        <f t="shared" si="41"/>
        <v>888939.60000000009</v>
      </c>
      <c r="H59" s="98"/>
      <c r="I59" s="99"/>
      <c r="J59" s="100" t="s">
        <v>119</v>
      </c>
      <c r="K59" s="97">
        <f t="shared" ref="K59" si="42">SUM(K50:K58)</f>
        <v>370200</v>
      </c>
      <c r="L59" s="97">
        <f t="shared" ref="L59" si="43">SUM(L50:L58)</f>
        <v>370200</v>
      </c>
      <c r="M59" s="101">
        <f t="shared" ref="M59" si="44">SUM(M50:M58)</f>
        <v>0</v>
      </c>
      <c r="N59" s="159"/>
      <c r="O59" s="42"/>
      <c r="P59" s="42"/>
      <c r="Q59" s="42"/>
      <c r="R59" s="42"/>
      <c r="S59" s="51"/>
      <c r="T59" s="42"/>
      <c r="U59" s="42"/>
      <c r="V59" s="42"/>
      <c r="W59" s="42"/>
      <c r="X59" s="42"/>
      <c r="Y59" s="42"/>
      <c r="Z59" s="42"/>
      <c r="AA59" s="42"/>
      <c r="AB59" s="42"/>
      <c r="AC59" s="41"/>
      <c r="AD59" s="41"/>
      <c r="AE59" s="41"/>
      <c r="AF59" s="41"/>
    </row>
    <row r="60" spans="1:32" s="52" customFormat="1" ht="14.25" customHeight="1" x14ac:dyDescent="0.2">
      <c r="A60" s="41"/>
      <c r="B60" s="173"/>
      <c r="C60" s="172"/>
      <c r="D60" s="97"/>
      <c r="E60" s="329"/>
      <c r="F60" s="330"/>
      <c r="G60" s="97"/>
      <c r="H60" s="331"/>
      <c r="I60" s="331"/>
      <c r="J60" s="100"/>
      <c r="K60" s="97"/>
      <c r="L60" s="97"/>
      <c r="M60" s="101"/>
      <c r="N60" s="159"/>
      <c r="O60" s="42"/>
      <c r="P60" s="42"/>
      <c r="Q60" s="42"/>
      <c r="R60" s="42"/>
      <c r="S60" s="51"/>
      <c r="T60" s="42"/>
      <c r="U60" s="42"/>
      <c r="V60" s="42"/>
      <c r="W60" s="42"/>
      <c r="X60" s="42"/>
      <c r="Y60" s="42"/>
      <c r="Z60" s="42"/>
      <c r="AA60" s="42"/>
      <c r="AB60" s="42"/>
      <c r="AC60" s="41"/>
      <c r="AD60" s="41"/>
      <c r="AE60" s="41"/>
      <c r="AF60" s="41"/>
    </row>
    <row r="61" spans="1:32" s="52" customFormat="1" ht="22.5" customHeight="1" x14ac:dyDescent="0.2">
      <c r="A61" s="41"/>
      <c r="B61" s="174" t="s">
        <v>177</v>
      </c>
      <c r="C61" s="140"/>
      <c r="D61" s="104"/>
      <c r="E61" s="129"/>
      <c r="F61" s="130"/>
      <c r="G61" s="104"/>
      <c r="H61" s="87"/>
      <c r="I61" s="71"/>
      <c r="J61" s="72"/>
      <c r="K61" s="89"/>
      <c r="L61" s="70"/>
      <c r="M61" s="73"/>
      <c r="N61" s="158"/>
      <c r="O61" s="42"/>
      <c r="P61" s="42"/>
      <c r="Q61" s="42"/>
      <c r="R61" s="42"/>
      <c r="S61" s="51"/>
      <c r="T61" s="42"/>
      <c r="U61" s="42"/>
      <c r="V61" s="42"/>
      <c r="W61" s="42"/>
      <c r="X61" s="42"/>
      <c r="Y61" s="42"/>
      <c r="Z61" s="42"/>
      <c r="AA61" s="42"/>
      <c r="AB61" s="42"/>
      <c r="AC61" s="41"/>
      <c r="AD61" s="41"/>
      <c r="AE61" s="41"/>
      <c r="AF61" s="41"/>
    </row>
    <row r="62" spans="1:32" s="52" customFormat="1" ht="17.25" customHeight="1" x14ac:dyDescent="0.2">
      <c r="A62" s="41"/>
      <c r="B62" s="85" t="s">
        <v>178</v>
      </c>
      <c r="C62" s="86" t="s">
        <v>124</v>
      </c>
      <c r="D62" s="60"/>
      <c r="E62" s="61"/>
      <c r="F62" s="62"/>
      <c r="G62" s="60"/>
      <c r="H62" s="87"/>
      <c r="I62" s="88" t="s">
        <v>50</v>
      </c>
      <c r="J62" s="86" t="s">
        <v>51</v>
      </c>
      <c r="K62" s="61"/>
      <c r="L62" s="62"/>
      <c r="M62" s="94"/>
      <c r="N62" s="158"/>
      <c r="O62" s="42"/>
      <c r="P62" s="42"/>
      <c r="Q62" s="42"/>
      <c r="R62" s="42"/>
      <c r="S62" s="51"/>
      <c r="T62" s="42"/>
      <c r="U62" s="42"/>
      <c r="V62" s="42"/>
      <c r="W62" s="42"/>
      <c r="X62" s="42"/>
      <c r="Y62" s="42"/>
      <c r="Z62" s="42"/>
      <c r="AA62" s="42"/>
      <c r="AB62" s="42"/>
      <c r="AC62" s="41"/>
      <c r="AD62" s="41"/>
      <c r="AE62" s="41"/>
      <c r="AF62" s="41"/>
    </row>
    <row r="63" spans="1:32" s="52" customFormat="1" ht="19.5" customHeight="1" x14ac:dyDescent="0.2">
      <c r="A63" s="41"/>
      <c r="B63" s="91" t="s">
        <v>237</v>
      </c>
      <c r="C63" s="92" t="s">
        <v>18</v>
      </c>
      <c r="D63" s="60">
        <v>0</v>
      </c>
      <c r="E63" s="61">
        <v>0</v>
      </c>
      <c r="F63" s="62">
        <v>250000</v>
      </c>
      <c r="G63" s="60">
        <f t="shared" ref="G63" si="45">D63-E63+F63</f>
        <v>250000</v>
      </c>
      <c r="H63" s="87"/>
      <c r="I63" s="93" t="s">
        <v>50</v>
      </c>
      <c r="J63" s="70" t="s">
        <v>118</v>
      </c>
      <c r="K63" s="61">
        <f t="shared" ref="K63" si="46">E63</f>
        <v>0</v>
      </c>
      <c r="L63" s="62">
        <f t="shared" ref="L63" si="47">F63</f>
        <v>250000</v>
      </c>
      <c r="M63" s="94">
        <f t="shared" ref="M63" si="48">L63-K63</f>
        <v>250000</v>
      </c>
      <c r="N63" s="159"/>
      <c r="O63" s="42"/>
      <c r="P63" s="42"/>
      <c r="Q63" s="42"/>
      <c r="R63" s="42"/>
      <c r="S63" s="51"/>
      <c r="T63" s="42"/>
      <c r="U63" s="42"/>
      <c r="V63" s="42"/>
      <c r="W63" s="42"/>
      <c r="X63" s="42"/>
      <c r="Y63" s="42"/>
      <c r="Z63" s="42"/>
      <c r="AA63" s="42"/>
      <c r="AB63" s="42"/>
      <c r="AC63" s="41"/>
      <c r="AD63" s="41"/>
      <c r="AE63" s="41"/>
      <c r="AF63" s="41"/>
    </row>
    <row r="64" spans="1:32" s="52" customFormat="1" ht="17.25" customHeight="1" x14ac:dyDescent="0.2">
      <c r="A64" s="41"/>
      <c r="B64" s="85" t="s">
        <v>179</v>
      </c>
      <c r="C64" s="86" t="s">
        <v>134</v>
      </c>
      <c r="D64" s="60"/>
      <c r="E64" s="61"/>
      <c r="F64" s="62"/>
      <c r="G64" s="60"/>
      <c r="H64" s="87"/>
      <c r="I64" s="96"/>
      <c r="J64" s="68"/>
      <c r="K64" s="61"/>
      <c r="L64" s="62"/>
      <c r="M64" s="94"/>
      <c r="N64" s="158"/>
      <c r="O64" s="42"/>
      <c r="P64" s="42"/>
      <c r="Q64" s="42"/>
      <c r="R64" s="42"/>
      <c r="S64" s="51"/>
      <c r="T64" s="42"/>
      <c r="U64" s="42"/>
      <c r="V64" s="42"/>
      <c r="W64" s="42"/>
      <c r="X64" s="42"/>
      <c r="Y64" s="42"/>
      <c r="Z64" s="42"/>
      <c r="AA64" s="42"/>
      <c r="AB64" s="42"/>
      <c r="AC64" s="41"/>
      <c r="AD64" s="41"/>
      <c r="AE64" s="41"/>
      <c r="AF64" s="41"/>
    </row>
    <row r="65" spans="1:32" s="52" customFormat="1" ht="21.75" customHeight="1" x14ac:dyDescent="0.2">
      <c r="A65" s="41"/>
      <c r="B65" s="91" t="s">
        <v>180</v>
      </c>
      <c r="C65" s="92" t="s">
        <v>149</v>
      </c>
      <c r="D65" s="60">
        <v>800000</v>
      </c>
      <c r="E65" s="61">
        <v>400000</v>
      </c>
      <c r="F65" s="62">
        <v>0</v>
      </c>
      <c r="G65" s="60">
        <f t="shared" ref="G65" si="49">D65-E65+F65</f>
        <v>400000</v>
      </c>
      <c r="H65" s="87"/>
      <c r="I65" s="93" t="s">
        <v>50</v>
      </c>
      <c r="J65" s="70" t="s">
        <v>118</v>
      </c>
      <c r="K65" s="61">
        <f t="shared" ref="K65" si="50">E65</f>
        <v>400000</v>
      </c>
      <c r="L65" s="62">
        <f t="shared" ref="L65" si="51">F65</f>
        <v>0</v>
      </c>
      <c r="M65" s="94">
        <f t="shared" ref="M65" si="52">L65-K65</f>
        <v>-400000</v>
      </c>
      <c r="N65" s="158"/>
      <c r="O65" s="42"/>
      <c r="P65" s="42"/>
      <c r="Q65" s="42"/>
      <c r="R65" s="42"/>
      <c r="S65" s="51"/>
      <c r="T65" s="42"/>
      <c r="U65" s="42"/>
      <c r="V65" s="42"/>
      <c r="W65" s="42"/>
      <c r="X65" s="42"/>
      <c r="Y65" s="42"/>
      <c r="Z65" s="42"/>
      <c r="AA65" s="42"/>
      <c r="AB65" s="42"/>
      <c r="AC65" s="41"/>
      <c r="AD65" s="41"/>
      <c r="AE65" s="41"/>
      <c r="AF65" s="41"/>
    </row>
    <row r="66" spans="1:32" s="52" customFormat="1" ht="17.25" customHeight="1" x14ac:dyDescent="0.2">
      <c r="A66" s="41"/>
      <c r="B66" s="91" t="s">
        <v>238</v>
      </c>
      <c r="C66" s="92" t="s">
        <v>182</v>
      </c>
      <c r="D66" s="60">
        <v>0</v>
      </c>
      <c r="E66" s="61">
        <v>0</v>
      </c>
      <c r="F66" s="62">
        <v>150000</v>
      </c>
      <c r="G66" s="60">
        <f t="shared" ref="G66" si="53">D66-E66+F66</f>
        <v>150000</v>
      </c>
      <c r="H66" s="87"/>
      <c r="I66" s="93" t="s">
        <v>50</v>
      </c>
      <c r="J66" s="70" t="s">
        <v>118</v>
      </c>
      <c r="K66" s="61">
        <f t="shared" ref="K66" si="54">E66</f>
        <v>0</v>
      </c>
      <c r="L66" s="62">
        <f t="shared" ref="L66" si="55">F66</f>
        <v>150000</v>
      </c>
      <c r="M66" s="94">
        <f t="shared" ref="M66" si="56">L66-K66</f>
        <v>150000</v>
      </c>
      <c r="N66" s="159"/>
      <c r="O66" s="42"/>
      <c r="P66" s="42"/>
      <c r="Q66" s="42"/>
      <c r="R66" s="42"/>
      <c r="S66" s="51"/>
      <c r="T66" s="42"/>
      <c r="U66" s="42"/>
      <c r="V66" s="42"/>
      <c r="W66" s="42"/>
      <c r="X66" s="42"/>
      <c r="Y66" s="42"/>
      <c r="Z66" s="42"/>
      <c r="AA66" s="42"/>
      <c r="AB66" s="42"/>
      <c r="AC66" s="41"/>
      <c r="AD66" s="41"/>
      <c r="AE66" s="41"/>
      <c r="AF66" s="41"/>
    </row>
    <row r="67" spans="1:32" s="52" customFormat="1" ht="21.75" customHeight="1" x14ac:dyDescent="0.2">
      <c r="A67" s="41"/>
      <c r="B67" s="289" t="s">
        <v>131</v>
      </c>
      <c r="C67" s="254"/>
      <c r="D67" s="97">
        <f>SUM(D62:D66)</f>
        <v>800000</v>
      </c>
      <c r="E67" s="97">
        <f>SUM(E62:E66)</f>
        <v>400000</v>
      </c>
      <c r="F67" s="97">
        <f>SUM(F62:F66)</f>
        <v>400000</v>
      </c>
      <c r="G67" s="97">
        <f>SUM(G62:G66)</f>
        <v>800000</v>
      </c>
      <c r="H67" s="98"/>
      <c r="I67" s="99"/>
      <c r="J67" s="100" t="s">
        <v>119</v>
      </c>
      <c r="K67" s="97">
        <f>SUM(K62:K66)</f>
        <v>400000</v>
      </c>
      <c r="L67" s="97">
        <f>SUM(L62:L66)</f>
        <v>400000</v>
      </c>
      <c r="M67" s="101">
        <f>SUM(M62:M66)</f>
        <v>0</v>
      </c>
      <c r="N67" s="159"/>
      <c r="O67" s="42"/>
      <c r="P67" s="42"/>
      <c r="Q67" s="42"/>
      <c r="R67" s="42"/>
      <c r="S67" s="51"/>
      <c r="T67" s="42"/>
      <c r="U67" s="42"/>
      <c r="V67" s="42"/>
      <c r="W67" s="42"/>
      <c r="X67" s="42"/>
      <c r="Y67" s="42"/>
      <c r="Z67" s="42"/>
      <c r="AA67" s="42"/>
      <c r="AB67" s="42"/>
      <c r="AC67" s="41"/>
      <c r="AD67" s="41"/>
      <c r="AE67" s="41"/>
      <c r="AF67" s="41"/>
    </row>
    <row r="68" spans="1:32" s="52" customFormat="1" ht="13.5" customHeight="1" thickBot="1" x14ac:dyDescent="0.25">
      <c r="A68" s="41"/>
      <c r="B68" s="102"/>
      <c r="C68" s="103"/>
      <c r="D68" s="104"/>
      <c r="E68" s="104"/>
      <c r="F68" s="104"/>
      <c r="G68" s="104"/>
      <c r="H68" s="68"/>
      <c r="I68" s="68"/>
      <c r="J68" s="107"/>
      <c r="K68" s="104"/>
      <c r="L68" s="104"/>
      <c r="M68" s="108"/>
      <c r="N68" s="159"/>
      <c r="O68" s="42"/>
      <c r="P68" s="42"/>
      <c r="Q68" s="42"/>
      <c r="R68" s="42"/>
      <c r="S68" s="51"/>
      <c r="T68" s="42"/>
      <c r="U68" s="42"/>
      <c r="V68" s="42"/>
      <c r="W68" s="42"/>
      <c r="X68" s="42"/>
      <c r="Y68" s="42"/>
      <c r="Z68" s="42"/>
      <c r="AA68" s="42"/>
      <c r="AB68" s="42"/>
      <c r="AC68" s="41"/>
      <c r="AD68" s="41"/>
      <c r="AE68" s="41"/>
      <c r="AF68" s="41"/>
    </row>
    <row r="69" spans="1:32" s="52" customFormat="1" ht="20.25" customHeight="1" thickBot="1" x14ac:dyDescent="0.25">
      <c r="A69" s="41"/>
      <c r="B69" s="293" t="s">
        <v>25</v>
      </c>
      <c r="C69" s="294"/>
      <c r="D69" s="109">
        <f>D34+D46+D59+D67</f>
        <v>4674199.0999999996</v>
      </c>
      <c r="E69" s="109">
        <f>E34+E46+E59+E67</f>
        <v>1370200</v>
      </c>
      <c r="F69" s="109">
        <f>F34+F46+F59+F67</f>
        <v>1370200</v>
      </c>
      <c r="G69" s="109">
        <f>G34+G46+G59+G67</f>
        <v>4674199.0999999996</v>
      </c>
      <c r="H69" s="110"/>
      <c r="I69" s="294" t="s">
        <v>25</v>
      </c>
      <c r="J69" s="294"/>
      <c r="K69" s="109">
        <f>K34+K46+K59+K67</f>
        <v>1370200</v>
      </c>
      <c r="L69" s="109">
        <f>L34+L46+L59+L67</f>
        <v>1370200</v>
      </c>
      <c r="M69" s="144">
        <f>M34+M46+M59+M67</f>
        <v>0</v>
      </c>
      <c r="N69" s="159"/>
      <c r="O69" s="42"/>
      <c r="P69" s="42"/>
      <c r="Q69" s="42"/>
      <c r="R69" s="42"/>
      <c r="S69" s="51"/>
      <c r="T69" s="42"/>
      <c r="U69" s="42"/>
      <c r="V69" s="42"/>
      <c r="W69" s="42"/>
      <c r="X69" s="42"/>
      <c r="Y69" s="42"/>
      <c r="Z69" s="42"/>
      <c r="AA69" s="42"/>
      <c r="AB69" s="42"/>
      <c r="AC69" s="41"/>
      <c r="AD69" s="41"/>
      <c r="AE69" s="41"/>
      <c r="AF69" s="41"/>
    </row>
    <row r="70" spans="1:32" s="52" customFormat="1" ht="17.25" customHeight="1" thickBot="1" x14ac:dyDescent="0.25">
      <c r="A70" s="41"/>
      <c r="B70" s="69"/>
      <c r="C70" s="68"/>
      <c r="D70" s="68"/>
      <c r="E70" s="68"/>
      <c r="F70" s="163"/>
      <c r="G70" s="68"/>
      <c r="H70" s="68"/>
      <c r="I70" s="68"/>
      <c r="J70" s="68"/>
      <c r="K70" s="68"/>
      <c r="L70" s="68"/>
      <c r="M70" s="111"/>
      <c r="N70" s="159"/>
      <c r="O70" s="42"/>
      <c r="P70" s="42"/>
      <c r="Q70" s="42"/>
      <c r="R70" s="42"/>
      <c r="S70" s="51"/>
      <c r="T70" s="42"/>
      <c r="U70" s="42"/>
      <c r="V70" s="42"/>
      <c r="W70" s="42"/>
      <c r="X70" s="42"/>
      <c r="Y70" s="42"/>
      <c r="Z70" s="42"/>
      <c r="AA70" s="42"/>
      <c r="AB70" s="42"/>
      <c r="AC70" s="41"/>
      <c r="AD70" s="41"/>
      <c r="AE70" s="41"/>
      <c r="AF70" s="41"/>
    </row>
    <row r="71" spans="1:32" s="52" customFormat="1" ht="22.5" customHeight="1" thickBot="1" x14ac:dyDescent="0.25">
      <c r="A71" s="41"/>
      <c r="B71" s="295" t="s">
        <v>156</v>
      </c>
      <c r="C71" s="296"/>
      <c r="D71" s="296"/>
      <c r="E71" s="296"/>
      <c r="F71" s="296"/>
      <c r="G71" s="296"/>
      <c r="H71" s="296"/>
      <c r="I71" s="296"/>
      <c r="J71" s="296"/>
      <c r="K71" s="296"/>
      <c r="L71" s="296"/>
      <c r="M71" s="297"/>
      <c r="N71" s="159"/>
      <c r="O71" s="42"/>
      <c r="P71" s="42"/>
      <c r="Q71" s="42"/>
      <c r="R71" s="42"/>
      <c r="S71" s="51"/>
      <c r="T71" s="42"/>
      <c r="U71" s="42"/>
      <c r="V71" s="42"/>
      <c r="W71" s="42"/>
      <c r="X71" s="42"/>
      <c r="Y71" s="42"/>
      <c r="Z71" s="42"/>
      <c r="AA71" s="42"/>
      <c r="AB71" s="42"/>
      <c r="AC71" s="41"/>
      <c r="AD71" s="41"/>
      <c r="AE71" s="41"/>
      <c r="AF71" s="41"/>
    </row>
    <row r="72" spans="1:32" s="52" customFormat="1" ht="12" customHeight="1" x14ac:dyDescent="0.2">
      <c r="A72" s="41"/>
      <c r="B72" s="69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111"/>
      <c r="N72" s="159"/>
      <c r="O72" s="42"/>
      <c r="P72" s="42"/>
      <c r="Q72" s="42"/>
      <c r="R72" s="42"/>
      <c r="S72" s="51"/>
      <c r="T72" s="42"/>
      <c r="U72" s="42"/>
      <c r="V72" s="42"/>
      <c r="W72" s="42"/>
      <c r="X72" s="42"/>
      <c r="Y72" s="42"/>
      <c r="Z72" s="42"/>
      <c r="AA72" s="42"/>
      <c r="AB72" s="42"/>
      <c r="AC72" s="41"/>
      <c r="AD72" s="41"/>
      <c r="AE72" s="41"/>
      <c r="AF72" s="41"/>
    </row>
    <row r="73" spans="1:32" s="52" customFormat="1" ht="15" customHeight="1" x14ac:dyDescent="0.2">
      <c r="A73" s="41"/>
      <c r="B73" s="303" t="s">
        <v>157</v>
      </c>
      <c r="C73" s="304"/>
      <c r="D73" s="304"/>
      <c r="E73" s="304"/>
      <c r="F73" s="304"/>
      <c r="G73" s="304"/>
      <c r="H73" s="304"/>
      <c r="I73" s="304"/>
      <c r="J73" s="304"/>
      <c r="K73" s="304"/>
      <c r="L73" s="304"/>
      <c r="M73" s="305"/>
      <c r="N73" s="159"/>
      <c r="O73" s="42"/>
      <c r="P73" s="42"/>
      <c r="Q73" s="42"/>
      <c r="R73" s="42"/>
      <c r="S73" s="51"/>
      <c r="T73" s="42"/>
      <c r="U73" s="42"/>
      <c r="V73" s="42"/>
      <c r="W73" s="42"/>
      <c r="X73" s="42"/>
      <c r="Y73" s="42"/>
      <c r="Z73" s="42"/>
      <c r="AA73" s="42"/>
      <c r="AB73" s="42"/>
      <c r="AC73" s="41"/>
      <c r="AD73" s="41"/>
      <c r="AE73" s="41"/>
      <c r="AF73" s="41"/>
    </row>
    <row r="74" spans="1:32" s="52" customFormat="1" ht="15" customHeight="1" x14ac:dyDescent="0.2">
      <c r="A74" s="41"/>
      <c r="B74" s="69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111"/>
      <c r="N74" s="159"/>
      <c r="O74" s="42"/>
      <c r="P74" s="42"/>
      <c r="Q74" s="42"/>
      <c r="R74" s="42"/>
      <c r="S74" s="51"/>
      <c r="T74" s="42"/>
      <c r="U74" s="42"/>
      <c r="V74" s="42"/>
      <c r="W74" s="42"/>
      <c r="X74" s="42"/>
      <c r="Y74" s="42"/>
      <c r="Z74" s="42"/>
      <c r="AA74" s="42"/>
      <c r="AB74" s="42"/>
      <c r="AC74" s="41"/>
      <c r="AD74" s="41"/>
      <c r="AE74" s="41"/>
      <c r="AF74" s="41"/>
    </row>
    <row r="75" spans="1:32" s="52" customFormat="1" ht="26.25" customHeight="1" x14ac:dyDescent="0.2">
      <c r="A75" s="41"/>
      <c r="B75" s="74" t="s">
        <v>195</v>
      </c>
      <c r="C75" s="75"/>
      <c r="D75" s="76"/>
      <c r="E75" s="77"/>
      <c r="F75" s="78"/>
      <c r="G75" s="76"/>
      <c r="H75" s="79"/>
      <c r="I75" s="127"/>
      <c r="J75" s="127"/>
      <c r="K75" s="127"/>
      <c r="L75" s="127"/>
      <c r="M75" s="145"/>
      <c r="N75" s="159"/>
      <c r="O75" s="42"/>
      <c r="P75" s="42"/>
      <c r="Q75" s="42"/>
      <c r="R75" s="42"/>
      <c r="S75" s="51"/>
      <c r="T75" s="42"/>
      <c r="U75" s="42"/>
      <c r="V75" s="42"/>
      <c r="W75" s="42"/>
      <c r="X75" s="42"/>
      <c r="Y75" s="42"/>
      <c r="Z75" s="42"/>
      <c r="AA75" s="42"/>
      <c r="AB75" s="42"/>
      <c r="AC75" s="41"/>
      <c r="AD75" s="41"/>
      <c r="AE75" s="41"/>
      <c r="AF75" s="41"/>
    </row>
    <row r="76" spans="1:32" s="52" customFormat="1" ht="18" customHeight="1" x14ac:dyDescent="0.2">
      <c r="A76" s="41"/>
      <c r="B76" s="85" t="s">
        <v>155</v>
      </c>
      <c r="C76" s="86" t="s">
        <v>45</v>
      </c>
      <c r="D76" s="104"/>
      <c r="E76" s="129"/>
      <c r="F76" s="130"/>
      <c r="G76" s="104"/>
      <c r="H76" s="87"/>
      <c r="I76" s="113" t="s">
        <v>68</v>
      </c>
      <c r="J76" s="86" t="s">
        <v>69</v>
      </c>
      <c r="K76" s="89"/>
      <c r="L76" s="70"/>
      <c r="M76" s="90"/>
      <c r="N76" s="159"/>
      <c r="O76" s="42"/>
      <c r="P76" s="42"/>
      <c r="Q76" s="42"/>
      <c r="R76" s="42"/>
      <c r="S76" s="51"/>
      <c r="T76" s="42"/>
      <c r="U76" s="42"/>
      <c r="V76" s="42"/>
      <c r="W76" s="42"/>
      <c r="X76" s="42"/>
      <c r="Y76" s="42"/>
      <c r="Z76" s="42"/>
      <c r="AA76" s="42"/>
      <c r="AB76" s="42"/>
      <c r="AC76" s="41"/>
      <c r="AD76" s="41"/>
      <c r="AE76" s="41"/>
      <c r="AF76" s="41"/>
    </row>
    <row r="77" spans="1:32" s="52" customFormat="1" ht="20.25" customHeight="1" x14ac:dyDescent="0.2">
      <c r="A77" s="41"/>
      <c r="B77" s="91" t="s">
        <v>191</v>
      </c>
      <c r="C77" s="70" t="s">
        <v>181</v>
      </c>
      <c r="D77" s="60">
        <v>1000000</v>
      </c>
      <c r="E77" s="61">
        <v>1000000</v>
      </c>
      <c r="F77" s="62">
        <v>0</v>
      </c>
      <c r="G77" s="60">
        <f t="shared" ref="G77:G78" si="57">D77-E77+F77</f>
        <v>0</v>
      </c>
      <c r="H77" s="87"/>
      <c r="I77" s="96" t="s">
        <v>72</v>
      </c>
      <c r="J77" s="68" t="s">
        <v>73</v>
      </c>
      <c r="K77" s="61">
        <f t="shared" ref="K77:K78" si="58">E77</f>
        <v>1000000</v>
      </c>
      <c r="L77" s="62">
        <f t="shared" ref="L77:L78" si="59">F77</f>
        <v>0</v>
      </c>
      <c r="M77" s="146">
        <f t="shared" ref="M77:M78" si="60">L77-K77</f>
        <v>-1000000</v>
      </c>
      <c r="N77" s="159"/>
      <c r="O77" s="42"/>
      <c r="P77" s="42"/>
      <c r="Q77" s="42"/>
      <c r="R77" s="42"/>
      <c r="S77" s="51"/>
      <c r="T77" s="42"/>
      <c r="U77" s="42"/>
      <c r="V77" s="42"/>
      <c r="W77" s="42"/>
      <c r="X77" s="42"/>
      <c r="Y77" s="42"/>
      <c r="Z77" s="42"/>
      <c r="AA77" s="42"/>
      <c r="AB77" s="42"/>
      <c r="AC77" s="41"/>
      <c r="AD77" s="41"/>
      <c r="AE77" s="41"/>
      <c r="AF77" s="41"/>
    </row>
    <row r="78" spans="1:32" s="52" customFormat="1" ht="20.25" customHeight="1" x14ac:dyDescent="0.2">
      <c r="A78" s="41"/>
      <c r="B78" s="91" t="s">
        <v>265</v>
      </c>
      <c r="C78" s="70" t="s">
        <v>266</v>
      </c>
      <c r="D78" s="60">
        <v>406600</v>
      </c>
      <c r="E78" s="61">
        <v>406600</v>
      </c>
      <c r="F78" s="62">
        <v>0</v>
      </c>
      <c r="G78" s="60">
        <f t="shared" si="57"/>
        <v>0</v>
      </c>
      <c r="H78" s="87"/>
      <c r="I78" s="96" t="s">
        <v>72</v>
      </c>
      <c r="J78" s="68" t="s">
        <v>73</v>
      </c>
      <c r="K78" s="61">
        <f t="shared" si="58"/>
        <v>406600</v>
      </c>
      <c r="L78" s="62">
        <f t="shared" si="59"/>
        <v>0</v>
      </c>
      <c r="M78" s="146">
        <f t="shared" si="60"/>
        <v>-406600</v>
      </c>
      <c r="N78" s="159"/>
      <c r="O78" s="42"/>
      <c r="P78" s="42"/>
      <c r="Q78" s="42"/>
      <c r="R78" s="42"/>
      <c r="S78" s="51"/>
      <c r="T78" s="42"/>
      <c r="U78" s="42"/>
      <c r="V78" s="42"/>
      <c r="W78" s="42"/>
      <c r="X78" s="42"/>
      <c r="Y78" s="42"/>
      <c r="Z78" s="42"/>
      <c r="AA78" s="42"/>
      <c r="AB78" s="42"/>
      <c r="AC78" s="41"/>
      <c r="AD78" s="41"/>
      <c r="AE78" s="41"/>
      <c r="AF78" s="41"/>
    </row>
    <row r="79" spans="1:32" s="52" customFormat="1" ht="15" customHeight="1" x14ac:dyDescent="0.2">
      <c r="A79" s="41"/>
      <c r="B79" s="85" t="s">
        <v>158</v>
      </c>
      <c r="C79" s="86" t="s">
        <v>124</v>
      </c>
      <c r="D79" s="60">
        <v>0</v>
      </c>
      <c r="E79" s="61">
        <v>0</v>
      </c>
      <c r="F79" s="62">
        <v>0</v>
      </c>
      <c r="G79" s="60"/>
      <c r="H79" s="87"/>
      <c r="I79" s="96"/>
      <c r="J79" s="68"/>
      <c r="K79" s="61"/>
      <c r="L79" s="62"/>
      <c r="M79" s="146"/>
      <c r="N79" s="159"/>
      <c r="O79" s="42"/>
      <c r="P79" s="42"/>
      <c r="Q79" s="42"/>
      <c r="R79" s="42"/>
      <c r="S79" s="51"/>
      <c r="T79" s="42"/>
      <c r="U79" s="42"/>
      <c r="V79" s="42"/>
      <c r="W79" s="42"/>
      <c r="X79" s="42"/>
      <c r="Y79" s="42"/>
      <c r="Z79" s="42"/>
      <c r="AA79" s="42"/>
      <c r="AB79" s="42"/>
      <c r="AC79" s="41"/>
      <c r="AD79" s="41"/>
      <c r="AE79" s="41"/>
      <c r="AF79" s="41"/>
    </row>
    <row r="80" spans="1:32" s="52" customFormat="1" ht="29.25" customHeight="1" x14ac:dyDescent="0.2">
      <c r="A80" s="41"/>
      <c r="B80" s="91" t="s">
        <v>267</v>
      </c>
      <c r="C80" s="70" t="s">
        <v>268</v>
      </c>
      <c r="D80" s="60">
        <v>100000</v>
      </c>
      <c r="E80" s="61">
        <v>100000</v>
      </c>
      <c r="F80" s="62">
        <v>0</v>
      </c>
      <c r="G80" s="60">
        <f t="shared" ref="G80" si="61">D80-E80+F80</f>
        <v>0</v>
      </c>
      <c r="H80" s="87"/>
      <c r="I80" s="96" t="s">
        <v>72</v>
      </c>
      <c r="J80" s="68" t="s">
        <v>73</v>
      </c>
      <c r="K80" s="61">
        <f t="shared" ref="K80" si="62">E80</f>
        <v>100000</v>
      </c>
      <c r="L80" s="62">
        <f t="shared" ref="L80" si="63">F80</f>
        <v>0</v>
      </c>
      <c r="M80" s="146">
        <f t="shared" ref="M80" si="64">L80-K80</f>
        <v>-100000</v>
      </c>
      <c r="N80" s="159"/>
      <c r="O80" s="42"/>
      <c r="P80" s="42"/>
      <c r="Q80" s="42"/>
      <c r="R80" s="42"/>
      <c r="S80" s="51"/>
      <c r="T80" s="42"/>
      <c r="U80" s="42"/>
      <c r="V80" s="42"/>
      <c r="W80" s="42"/>
      <c r="X80" s="42"/>
      <c r="Y80" s="42"/>
      <c r="Z80" s="42"/>
      <c r="AA80" s="42"/>
      <c r="AB80" s="42"/>
      <c r="AC80" s="41"/>
      <c r="AD80" s="41"/>
      <c r="AE80" s="41"/>
      <c r="AF80" s="41"/>
    </row>
    <row r="81" spans="1:32" s="52" customFormat="1" ht="19.5" customHeight="1" x14ac:dyDescent="0.2">
      <c r="A81" s="41"/>
      <c r="B81" s="85" t="s">
        <v>271</v>
      </c>
      <c r="C81" s="86" t="s">
        <v>134</v>
      </c>
      <c r="D81" s="60"/>
      <c r="E81" s="61"/>
      <c r="F81" s="62"/>
      <c r="G81" s="60"/>
      <c r="H81" s="87"/>
      <c r="I81" s="71"/>
      <c r="J81" s="72"/>
      <c r="K81" s="131"/>
      <c r="L81" s="131"/>
      <c r="M81" s="90"/>
      <c r="N81" s="159"/>
      <c r="O81" s="42"/>
      <c r="P81" s="42"/>
      <c r="Q81" s="42"/>
      <c r="R81" s="42"/>
      <c r="S81" s="51"/>
      <c r="T81" s="42"/>
      <c r="U81" s="42"/>
      <c r="V81" s="42"/>
      <c r="W81" s="42"/>
      <c r="X81" s="42"/>
      <c r="Y81" s="42"/>
      <c r="Z81" s="42"/>
      <c r="AA81" s="42"/>
      <c r="AB81" s="42"/>
      <c r="AC81" s="41"/>
      <c r="AD81" s="41"/>
      <c r="AE81" s="41"/>
      <c r="AF81" s="41"/>
    </row>
    <row r="82" spans="1:32" s="52" customFormat="1" ht="16.5" customHeight="1" x14ac:dyDescent="0.2">
      <c r="A82" s="41"/>
      <c r="B82" s="91" t="s">
        <v>269</v>
      </c>
      <c r="C82" s="70" t="s">
        <v>270</v>
      </c>
      <c r="D82" s="60">
        <v>200000</v>
      </c>
      <c r="E82" s="61">
        <v>200000</v>
      </c>
      <c r="F82" s="62">
        <v>0</v>
      </c>
      <c r="G82" s="60">
        <f t="shared" ref="G82" si="65">D82-E82+F82</f>
        <v>0</v>
      </c>
      <c r="H82" s="87"/>
      <c r="I82" s="96" t="s">
        <v>72</v>
      </c>
      <c r="J82" s="68" t="s">
        <v>73</v>
      </c>
      <c r="K82" s="61">
        <f t="shared" ref="K82" si="66">E82</f>
        <v>200000</v>
      </c>
      <c r="L82" s="62">
        <f t="shared" ref="L82" si="67">F82</f>
        <v>0</v>
      </c>
      <c r="M82" s="146">
        <f t="shared" ref="M82" si="68">L82-K82</f>
        <v>-200000</v>
      </c>
      <c r="N82" s="159"/>
      <c r="O82" s="42"/>
      <c r="P82" s="42"/>
      <c r="Q82" s="42"/>
      <c r="R82" s="42"/>
      <c r="S82" s="51"/>
      <c r="T82" s="42"/>
      <c r="U82" s="42"/>
      <c r="V82" s="42"/>
      <c r="W82" s="42"/>
      <c r="X82" s="42"/>
      <c r="Y82" s="42"/>
      <c r="Z82" s="42"/>
      <c r="AA82" s="42"/>
      <c r="AB82" s="42"/>
      <c r="AC82" s="41"/>
      <c r="AD82" s="41"/>
      <c r="AE82" s="41"/>
      <c r="AF82" s="41"/>
    </row>
    <row r="83" spans="1:32" s="52" customFormat="1" ht="28.5" customHeight="1" thickBot="1" x14ac:dyDescent="0.25">
      <c r="A83" s="41"/>
      <c r="B83" s="307" t="s">
        <v>196</v>
      </c>
      <c r="C83" s="308"/>
      <c r="D83" s="167">
        <f>SUM(D77:D82)</f>
        <v>1706600</v>
      </c>
      <c r="E83" s="167">
        <f>SUM(E77:E82)</f>
        <v>1706600</v>
      </c>
      <c r="F83" s="167">
        <f>SUM(F77:F82)</f>
        <v>0</v>
      </c>
      <c r="G83" s="167">
        <f>SUM(G77:G82)</f>
        <v>0</v>
      </c>
      <c r="H83" s="114"/>
      <c r="I83" s="306" t="str">
        <f>B83</f>
        <v>TOTAL UNIDAD TÉCNICA DE GESTIÓN VIAL MUNICIPAL *JIMÉNEZ* (Ley 8114 //9329)</v>
      </c>
      <c r="J83" s="306"/>
      <c r="K83" s="167">
        <f>SUM(K77:K82)</f>
        <v>1706600</v>
      </c>
      <c r="L83" s="167">
        <f>SUM(L77:L82)</f>
        <v>0</v>
      </c>
      <c r="M83" s="242">
        <f>SUM(M77:M82)</f>
        <v>-1706600</v>
      </c>
      <c r="N83" s="159"/>
      <c r="O83" s="42"/>
      <c r="P83" s="42"/>
      <c r="Q83" s="42"/>
      <c r="R83" s="42"/>
      <c r="S83" s="51"/>
      <c r="T83" s="42"/>
      <c r="U83" s="42"/>
      <c r="V83" s="42"/>
      <c r="W83" s="42"/>
      <c r="X83" s="42"/>
      <c r="Y83" s="42"/>
      <c r="Z83" s="42"/>
      <c r="AA83" s="42"/>
      <c r="AB83" s="42"/>
      <c r="AC83" s="41"/>
      <c r="AD83" s="41"/>
      <c r="AE83" s="41"/>
      <c r="AF83" s="41"/>
    </row>
    <row r="84" spans="1:32" s="52" customFormat="1" ht="21" customHeight="1" thickBot="1" x14ac:dyDescent="0.25">
      <c r="A84" s="41"/>
      <c r="B84" s="68"/>
      <c r="C84" s="68"/>
      <c r="D84" s="70"/>
      <c r="E84" s="68"/>
      <c r="F84" s="68"/>
      <c r="G84" s="68"/>
      <c r="H84" s="68"/>
      <c r="I84" s="68"/>
      <c r="J84" s="68"/>
      <c r="K84" s="68"/>
      <c r="L84" s="68"/>
      <c r="M84" s="68"/>
      <c r="N84" s="159"/>
      <c r="O84" s="42"/>
      <c r="P84" s="42"/>
      <c r="Q84" s="42"/>
      <c r="R84" s="42"/>
      <c r="S84" s="51"/>
      <c r="T84" s="42"/>
      <c r="U84" s="42"/>
      <c r="V84" s="42"/>
      <c r="W84" s="42"/>
      <c r="X84" s="42"/>
      <c r="Y84" s="42"/>
      <c r="Z84" s="42"/>
      <c r="AA84" s="42"/>
      <c r="AB84" s="42"/>
      <c r="AC84" s="41"/>
      <c r="AD84" s="41"/>
      <c r="AE84" s="41"/>
      <c r="AF84" s="41"/>
    </row>
    <row r="85" spans="1:32" s="52" customFormat="1" ht="22.5" customHeight="1" x14ac:dyDescent="0.2">
      <c r="A85" s="41"/>
      <c r="B85" s="115" t="s">
        <v>160</v>
      </c>
      <c r="C85" s="116"/>
      <c r="D85" s="117"/>
      <c r="E85" s="118"/>
      <c r="F85" s="119"/>
      <c r="G85" s="117"/>
      <c r="H85" s="120"/>
      <c r="I85" s="147"/>
      <c r="J85" s="147"/>
      <c r="K85" s="147"/>
      <c r="L85" s="147"/>
      <c r="M85" s="148"/>
      <c r="N85" s="158" t="s">
        <v>402</v>
      </c>
      <c r="O85" s="42"/>
      <c r="P85" s="42"/>
      <c r="Q85" s="42"/>
      <c r="R85" s="42"/>
      <c r="S85" s="51"/>
      <c r="T85" s="42"/>
      <c r="U85" s="42"/>
      <c r="V85" s="42"/>
      <c r="W85" s="42"/>
      <c r="X85" s="42"/>
      <c r="Y85" s="42"/>
      <c r="Z85" s="42"/>
      <c r="AA85" s="42"/>
      <c r="AB85" s="42"/>
      <c r="AC85" s="41"/>
      <c r="AD85" s="41"/>
      <c r="AE85" s="41"/>
      <c r="AF85" s="41"/>
    </row>
    <row r="86" spans="1:32" s="52" customFormat="1" ht="21.75" customHeight="1" x14ac:dyDescent="0.2">
      <c r="A86" s="41"/>
      <c r="B86" s="85" t="s">
        <v>161</v>
      </c>
      <c r="C86" s="86" t="s">
        <v>124</v>
      </c>
      <c r="D86" s="60"/>
      <c r="E86" s="61"/>
      <c r="F86" s="62"/>
      <c r="G86" s="60"/>
      <c r="H86" s="87"/>
      <c r="I86" s="113" t="s">
        <v>68</v>
      </c>
      <c r="J86" s="86" t="s">
        <v>69</v>
      </c>
      <c r="K86" s="131"/>
      <c r="L86" s="131"/>
      <c r="M86" s="90"/>
      <c r="N86" s="159"/>
      <c r="O86" s="42"/>
      <c r="P86" s="42"/>
      <c r="Q86" s="42"/>
      <c r="R86" s="42"/>
      <c r="S86" s="51"/>
      <c r="T86" s="42"/>
      <c r="U86" s="42"/>
      <c r="V86" s="42"/>
      <c r="W86" s="42"/>
      <c r="X86" s="42"/>
      <c r="Y86" s="42"/>
      <c r="Z86" s="42"/>
      <c r="AA86" s="42"/>
      <c r="AB86" s="42"/>
      <c r="AC86" s="41"/>
      <c r="AD86" s="41"/>
      <c r="AE86" s="41"/>
      <c r="AF86" s="41"/>
    </row>
    <row r="87" spans="1:32" s="52" customFormat="1" ht="21" customHeight="1" x14ac:dyDescent="0.2">
      <c r="A87" s="41"/>
      <c r="B87" s="91" t="s">
        <v>272</v>
      </c>
      <c r="C87" s="70" t="s">
        <v>128</v>
      </c>
      <c r="D87" s="60">
        <v>1157000</v>
      </c>
      <c r="E87" s="61">
        <v>657000</v>
      </c>
      <c r="F87" s="62">
        <v>0</v>
      </c>
      <c r="G87" s="60">
        <f t="shared" ref="G87" si="69">D87-E87+F87</f>
        <v>500000</v>
      </c>
      <c r="H87" s="87"/>
      <c r="I87" s="96" t="s">
        <v>72</v>
      </c>
      <c r="J87" s="68" t="s">
        <v>73</v>
      </c>
      <c r="K87" s="61">
        <f t="shared" ref="K87" si="70">E87</f>
        <v>657000</v>
      </c>
      <c r="L87" s="62">
        <f t="shared" ref="L87" si="71">F87</f>
        <v>0</v>
      </c>
      <c r="M87" s="146">
        <f t="shared" ref="M87" si="72">L87-K87</f>
        <v>-657000</v>
      </c>
      <c r="N87" s="159"/>
      <c r="O87" s="42"/>
      <c r="P87" s="42"/>
      <c r="Q87" s="42"/>
      <c r="R87" s="42"/>
      <c r="S87" s="51"/>
      <c r="T87" s="42"/>
      <c r="U87" s="42"/>
      <c r="V87" s="42"/>
      <c r="W87" s="42"/>
      <c r="X87" s="42"/>
      <c r="Y87" s="42"/>
      <c r="Z87" s="42"/>
      <c r="AA87" s="42"/>
      <c r="AB87" s="42"/>
      <c r="AC87" s="41"/>
      <c r="AD87" s="41"/>
      <c r="AE87" s="41"/>
      <c r="AF87" s="41"/>
    </row>
    <row r="88" spans="1:32" s="52" customFormat="1" ht="21" customHeight="1" x14ac:dyDescent="0.2">
      <c r="A88" s="41"/>
      <c r="B88" s="85" t="s">
        <v>192</v>
      </c>
      <c r="C88" s="86" t="s">
        <v>134</v>
      </c>
      <c r="D88" s="60"/>
      <c r="E88" s="61"/>
      <c r="F88" s="62"/>
      <c r="G88" s="60"/>
      <c r="H88" s="87"/>
      <c r="I88" s="96"/>
      <c r="J88" s="68"/>
      <c r="K88" s="61"/>
      <c r="L88" s="62"/>
      <c r="M88" s="146"/>
      <c r="N88" s="159"/>
      <c r="O88" s="42"/>
      <c r="P88" s="42"/>
      <c r="Q88" s="42"/>
      <c r="R88" s="42"/>
      <c r="S88" s="51"/>
      <c r="T88" s="42"/>
      <c r="U88" s="42"/>
      <c r="V88" s="42"/>
      <c r="W88" s="42"/>
      <c r="X88" s="42"/>
      <c r="Y88" s="42"/>
      <c r="Z88" s="42"/>
      <c r="AA88" s="42"/>
      <c r="AB88" s="42"/>
      <c r="AC88" s="41"/>
      <c r="AD88" s="41"/>
      <c r="AE88" s="41"/>
      <c r="AF88" s="41"/>
    </row>
    <row r="89" spans="1:32" s="52" customFormat="1" ht="21" customHeight="1" x14ac:dyDescent="0.2">
      <c r="A89" s="41"/>
      <c r="B89" s="91" t="s">
        <v>273</v>
      </c>
      <c r="C89" s="70" t="s">
        <v>234</v>
      </c>
      <c r="D89" s="60">
        <v>300000</v>
      </c>
      <c r="E89" s="61">
        <v>300000</v>
      </c>
      <c r="F89" s="62">
        <v>0</v>
      </c>
      <c r="G89" s="60">
        <f t="shared" ref="G89:G93" si="73">D89-E89+F89</f>
        <v>0</v>
      </c>
      <c r="H89" s="87"/>
      <c r="I89" s="96" t="s">
        <v>72</v>
      </c>
      <c r="J89" s="68" t="s">
        <v>73</v>
      </c>
      <c r="K89" s="61">
        <f t="shared" ref="K89:K93" si="74">E89</f>
        <v>300000</v>
      </c>
      <c r="L89" s="62">
        <f t="shared" ref="L89:L93" si="75">F89</f>
        <v>0</v>
      </c>
      <c r="M89" s="146">
        <f t="shared" ref="M89:M93" si="76">L89-K89</f>
        <v>-300000</v>
      </c>
      <c r="N89" s="159"/>
      <c r="O89" s="42"/>
      <c r="P89" s="42"/>
      <c r="Q89" s="42"/>
      <c r="R89" s="42"/>
      <c r="S89" s="51"/>
      <c r="T89" s="42"/>
      <c r="U89" s="42"/>
      <c r="V89" s="42"/>
      <c r="W89" s="42"/>
      <c r="X89" s="42"/>
      <c r="Y89" s="42"/>
      <c r="Z89" s="42"/>
      <c r="AA89" s="42"/>
      <c r="AB89" s="42"/>
      <c r="AC89" s="41"/>
      <c r="AD89" s="41"/>
      <c r="AE89" s="41"/>
      <c r="AF89" s="41"/>
    </row>
    <row r="90" spans="1:32" s="52" customFormat="1" ht="21" customHeight="1" x14ac:dyDescent="0.2">
      <c r="A90" s="41"/>
      <c r="B90" s="91" t="s">
        <v>274</v>
      </c>
      <c r="C90" s="70" t="s">
        <v>149</v>
      </c>
      <c r="D90" s="60">
        <v>15880.1</v>
      </c>
      <c r="E90" s="61">
        <v>15880.1</v>
      </c>
      <c r="F90" s="62">
        <v>0</v>
      </c>
      <c r="G90" s="60">
        <f t="shared" si="73"/>
        <v>0</v>
      </c>
      <c r="H90" s="87"/>
      <c r="I90" s="96" t="s">
        <v>72</v>
      </c>
      <c r="J90" s="68" t="s">
        <v>73</v>
      </c>
      <c r="K90" s="61">
        <f t="shared" si="74"/>
        <v>15880.1</v>
      </c>
      <c r="L90" s="62">
        <f t="shared" si="75"/>
        <v>0</v>
      </c>
      <c r="M90" s="146">
        <f t="shared" si="76"/>
        <v>-15880.1</v>
      </c>
      <c r="N90" s="159"/>
      <c r="O90" s="42"/>
      <c r="P90" s="42"/>
      <c r="Q90" s="42"/>
      <c r="R90" s="42"/>
      <c r="S90" s="51"/>
      <c r="T90" s="42"/>
      <c r="U90" s="42"/>
      <c r="V90" s="42"/>
      <c r="W90" s="42"/>
      <c r="X90" s="42"/>
      <c r="Y90" s="42"/>
      <c r="Z90" s="42"/>
      <c r="AA90" s="42"/>
      <c r="AB90" s="42"/>
      <c r="AC90" s="41"/>
      <c r="AD90" s="41"/>
      <c r="AE90" s="41"/>
      <c r="AF90" s="41"/>
    </row>
    <row r="91" spans="1:32" s="52" customFormat="1" ht="21" customHeight="1" x14ac:dyDescent="0.2">
      <c r="A91" s="41"/>
      <c r="B91" s="91" t="s">
        <v>275</v>
      </c>
      <c r="C91" s="70" t="s">
        <v>182</v>
      </c>
      <c r="D91" s="60">
        <v>100000</v>
      </c>
      <c r="E91" s="61">
        <v>50000</v>
      </c>
      <c r="F91" s="62">
        <v>0</v>
      </c>
      <c r="G91" s="60">
        <f t="shared" si="73"/>
        <v>50000</v>
      </c>
      <c r="H91" s="87"/>
      <c r="I91" s="96" t="s">
        <v>72</v>
      </c>
      <c r="J91" s="68" t="s">
        <v>73</v>
      </c>
      <c r="K91" s="61">
        <f t="shared" si="74"/>
        <v>50000</v>
      </c>
      <c r="L91" s="62">
        <f t="shared" si="75"/>
        <v>0</v>
      </c>
      <c r="M91" s="146">
        <f t="shared" si="76"/>
        <v>-50000</v>
      </c>
      <c r="N91" s="159"/>
      <c r="O91" s="42"/>
      <c r="P91" s="42"/>
      <c r="Q91" s="42"/>
      <c r="R91" s="42"/>
      <c r="S91" s="51"/>
      <c r="T91" s="42"/>
      <c r="U91" s="42"/>
      <c r="V91" s="42"/>
      <c r="W91" s="42"/>
      <c r="X91" s="42"/>
      <c r="Y91" s="42"/>
      <c r="Z91" s="42"/>
      <c r="AA91" s="42"/>
      <c r="AB91" s="42"/>
      <c r="AC91" s="41"/>
      <c r="AD91" s="41"/>
      <c r="AE91" s="41"/>
      <c r="AF91" s="41"/>
    </row>
    <row r="92" spans="1:32" s="52" customFormat="1" ht="21" customHeight="1" x14ac:dyDescent="0.2">
      <c r="A92" s="41"/>
      <c r="B92" s="91" t="s">
        <v>276</v>
      </c>
      <c r="C92" s="70" t="s">
        <v>277</v>
      </c>
      <c r="D92" s="60">
        <v>96960.86</v>
      </c>
      <c r="E92" s="61">
        <v>96960.86</v>
      </c>
      <c r="F92" s="62">
        <v>0</v>
      </c>
      <c r="G92" s="60">
        <f t="shared" si="73"/>
        <v>0</v>
      </c>
      <c r="H92" s="87"/>
      <c r="I92" s="96" t="s">
        <v>72</v>
      </c>
      <c r="J92" s="68" t="s">
        <v>73</v>
      </c>
      <c r="K92" s="61">
        <f t="shared" si="74"/>
        <v>96960.86</v>
      </c>
      <c r="L92" s="62">
        <f t="shared" si="75"/>
        <v>0</v>
      </c>
      <c r="M92" s="146">
        <f t="shared" si="76"/>
        <v>-96960.86</v>
      </c>
      <c r="N92" s="159"/>
      <c r="O92" s="42"/>
      <c r="P92" s="42"/>
      <c r="Q92" s="42"/>
      <c r="R92" s="42"/>
      <c r="S92" s="51"/>
      <c r="T92" s="42"/>
      <c r="U92" s="42"/>
      <c r="V92" s="42"/>
      <c r="W92" s="42"/>
      <c r="X92" s="42"/>
      <c r="Y92" s="42"/>
      <c r="Z92" s="42"/>
      <c r="AA92" s="42"/>
      <c r="AB92" s="42"/>
      <c r="AC92" s="41"/>
      <c r="AD92" s="41"/>
      <c r="AE92" s="41"/>
      <c r="AF92" s="41"/>
    </row>
    <row r="93" spans="1:32" s="52" customFormat="1" ht="21" customHeight="1" x14ac:dyDescent="0.2">
      <c r="A93" s="41"/>
      <c r="B93" s="91" t="s">
        <v>278</v>
      </c>
      <c r="C93" s="70" t="s">
        <v>279</v>
      </c>
      <c r="D93" s="60">
        <v>362928.41</v>
      </c>
      <c r="E93" s="61">
        <v>162928.41</v>
      </c>
      <c r="F93" s="62">
        <v>0</v>
      </c>
      <c r="G93" s="60">
        <f t="shared" si="73"/>
        <v>199999.99999999997</v>
      </c>
      <c r="H93" s="87"/>
      <c r="I93" s="96" t="s">
        <v>72</v>
      </c>
      <c r="J93" s="68" t="s">
        <v>73</v>
      </c>
      <c r="K93" s="61">
        <f t="shared" si="74"/>
        <v>162928.41</v>
      </c>
      <c r="L93" s="62">
        <f t="shared" si="75"/>
        <v>0</v>
      </c>
      <c r="M93" s="146">
        <f t="shared" si="76"/>
        <v>-162928.41</v>
      </c>
      <c r="N93" s="159"/>
      <c r="O93" s="42"/>
      <c r="P93" s="42"/>
      <c r="Q93" s="42"/>
      <c r="R93" s="42"/>
      <c r="S93" s="51"/>
      <c r="T93" s="42"/>
      <c r="U93" s="42"/>
      <c r="V93" s="42"/>
      <c r="W93" s="42"/>
      <c r="X93" s="42"/>
      <c r="Y93" s="42"/>
      <c r="Z93" s="42"/>
      <c r="AA93" s="42"/>
      <c r="AB93" s="42"/>
      <c r="AC93" s="41"/>
      <c r="AD93" s="41"/>
      <c r="AE93" s="41"/>
      <c r="AF93" s="41"/>
    </row>
    <row r="94" spans="1:32" s="52" customFormat="1" ht="22.5" customHeight="1" x14ac:dyDescent="0.2">
      <c r="A94" s="41"/>
      <c r="B94" s="332" t="s">
        <v>194</v>
      </c>
      <c r="C94" s="301"/>
      <c r="D94" s="97">
        <f>SUM(D87:D93)</f>
        <v>2032769.37</v>
      </c>
      <c r="E94" s="97">
        <f>SUM(E87:E93)</f>
        <v>1282769.3699999999</v>
      </c>
      <c r="F94" s="97">
        <f>SUM(F87:F93)</f>
        <v>0</v>
      </c>
      <c r="G94" s="97">
        <f>SUM(G87:G93)</f>
        <v>750000</v>
      </c>
      <c r="H94" s="162"/>
      <c r="I94" s="300" t="str">
        <f>B94</f>
        <v>TOTAL INFRAESTRUCTURA VIAL (791) (Ley 8114)</v>
      </c>
      <c r="J94" s="300"/>
      <c r="K94" s="97">
        <f>SUM(K87:K93)</f>
        <v>1282769.3699999999</v>
      </c>
      <c r="L94" s="97">
        <f>SUM(L87:L93)</f>
        <v>0</v>
      </c>
      <c r="M94" s="101">
        <f>SUM(M87:M93)</f>
        <v>-1282769.3699999999</v>
      </c>
      <c r="N94" s="159"/>
      <c r="O94" s="42"/>
      <c r="P94" s="42"/>
      <c r="Q94" s="42"/>
      <c r="R94" s="42"/>
      <c r="S94" s="51"/>
      <c r="T94" s="42"/>
      <c r="U94" s="42"/>
      <c r="V94" s="42"/>
      <c r="W94" s="42"/>
      <c r="X94" s="42"/>
      <c r="Y94" s="42"/>
      <c r="Z94" s="42"/>
      <c r="AA94" s="42"/>
      <c r="AB94" s="42"/>
      <c r="AC94" s="41"/>
      <c r="AD94" s="41"/>
      <c r="AE94" s="41"/>
      <c r="AF94" s="41"/>
    </row>
    <row r="95" spans="1:32" s="52" customFormat="1" ht="15" customHeight="1" x14ac:dyDescent="0.2">
      <c r="A95" s="41"/>
      <c r="B95" s="69"/>
      <c r="C95" s="68"/>
      <c r="D95" s="70"/>
      <c r="E95" s="68"/>
      <c r="F95" s="68"/>
      <c r="G95" s="68"/>
      <c r="H95" s="68"/>
      <c r="I95" s="68"/>
      <c r="J95" s="68"/>
      <c r="K95" s="68"/>
      <c r="L95" s="68"/>
      <c r="M95" s="111"/>
      <c r="N95" s="159"/>
      <c r="O95" s="42"/>
      <c r="P95" s="42"/>
      <c r="Q95" s="42"/>
      <c r="R95" s="42"/>
      <c r="S95" s="51"/>
      <c r="T95" s="42"/>
      <c r="U95" s="42"/>
      <c r="V95" s="42"/>
      <c r="W95" s="42"/>
      <c r="X95" s="42"/>
      <c r="Y95" s="42"/>
      <c r="Z95" s="42"/>
      <c r="AA95" s="42"/>
      <c r="AB95" s="42"/>
      <c r="AC95" s="41"/>
      <c r="AD95" s="41"/>
      <c r="AE95" s="41"/>
      <c r="AF95" s="41"/>
    </row>
    <row r="96" spans="1:32" s="52" customFormat="1" ht="21" customHeight="1" x14ac:dyDescent="0.2">
      <c r="A96" s="41"/>
      <c r="B96" s="74" t="s">
        <v>162</v>
      </c>
      <c r="C96" s="75"/>
      <c r="D96" s="76"/>
      <c r="E96" s="77"/>
      <c r="F96" s="78"/>
      <c r="G96" s="76"/>
      <c r="H96" s="79"/>
      <c r="I96" s="127"/>
      <c r="J96" s="127"/>
      <c r="K96" s="127"/>
      <c r="L96" s="127"/>
      <c r="M96" s="145"/>
      <c r="N96" s="159"/>
      <c r="O96" s="42"/>
      <c r="P96" s="42"/>
      <c r="Q96" s="42"/>
      <c r="R96" s="42"/>
      <c r="S96" s="51"/>
      <c r="T96" s="42"/>
      <c r="U96" s="42"/>
      <c r="V96" s="42"/>
      <c r="W96" s="42"/>
      <c r="X96" s="42"/>
      <c r="Y96" s="42"/>
      <c r="Z96" s="42"/>
      <c r="AA96" s="42"/>
      <c r="AB96" s="42"/>
      <c r="AC96" s="41"/>
      <c r="AD96" s="41"/>
      <c r="AE96" s="41"/>
      <c r="AF96" s="41"/>
    </row>
    <row r="97" spans="1:32" s="52" customFormat="1" ht="21" customHeight="1" x14ac:dyDescent="0.2">
      <c r="A97" s="41"/>
      <c r="B97" s="85" t="s">
        <v>282</v>
      </c>
      <c r="C97" s="86" t="s">
        <v>124</v>
      </c>
      <c r="D97" s="60"/>
      <c r="E97" s="61"/>
      <c r="F97" s="62"/>
      <c r="G97" s="60"/>
      <c r="H97" s="87"/>
      <c r="I97" s="113" t="s">
        <v>68</v>
      </c>
      <c r="J97" s="86" t="s">
        <v>69</v>
      </c>
      <c r="K97" s="61"/>
      <c r="L97" s="62"/>
      <c r="M97" s="146"/>
      <c r="N97" s="159"/>
      <c r="O97" s="42"/>
      <c r="P97" s="42"/>
      <c r="Q97" s="42"/>
      <c r="R97" s="42"/>
      <c r="S97" s="51"/>
      <c r="T97" s="42"/>
      <c r="U97" s="42"/>
      <c r="V97" s="42"/>
      <c r="W97" s="42"/>
      <c r="X97" s="42"/>
      <c r="Y97" s="42"/>
      <c r="Z97" s="42"/>
      <c r="AA97" s="42"/>
      <c r="AB97" s="42"/>
      <c r="AC97" s="41"/>
      <c r="AD97" s="41"/>
      <c r="AE97" s="41"/>
      <c r="AF97" s="41"/>
    </row>
    <row r="98" spans="1:32" s="52" customFormat="1" ht="27.75" customHeight="1" x14ac:dyDescent="0.2">
      <c r="A98" s="41"/>
      <c r="B98" s="91" t="s">
        <v>280</v>
      </c>
      <c r="C98" s="92" t="s">
        <v>281</v>
      </c>
      <c r="D98" s="60">
        <v>219702.7</v>
      </c>
      <c r="E98" s="61">
        <v>0</v>
      </c>
      <c r="F98" s="62">
        <v>1250000</v>
      </c>
      <c r="G98" s="60">
        <f t="shared" ref="G98" si="77">D98-E98+F98</f>
        <v>1469702.7</v>
      </c>
      <c r="H98" s="87"/>
      <c r="I98" s="96" t="s">
        <v>72</v>
      </c>
      <c r="J98" s="68" t="s">
        <v>73</v>
      </c>
      <c r="K98" s="61">
        <f t="shared" ref="K98" si="78">E98</f>
        <v>0</v>
      </c>
      <c r="L98" s="62">
        <f t="shared" ref="L98" si="79">F98</f>
        <v>1250000</v>
      </c>
      <c r="M98" s="146">
        <f t="shared" ref="M98" si="80">L98-K98</f>
        <v>1250000</v>
      </c>
      <c r="N98" s="159"/>
      <c r="O98" s="42"/>
      <c r="P98" s="42"/>
      <c r="Q98" s="42"/>
      <c r="R98" s="42"/>
      <c r="S98" s="51"/>
      <c r="T98" s="42"/>
      <c r="U98" s="42"/>
      <c r="V98" s="42"/>
      <c r="W98" s="42"/>
      <c r="X98" s="42"/>
      <c r="Y98" s="42"/>
      <c r="Z98" s="42"/>
      <c r="AA98" s="42"/>
      <c r="AB98" s="42"/>
      <c r="AC98" s="41"/>
      <c r="AD98" s="41"/>
      <c r="AE98" s="41"/>
      <c r="AF98" s="41"/>
    </row>
    <row r="99" spans="1:32" s="52" customFormat="1" ht="21" customHeight="1" x14ac:dyDescent="0.2">
      <c r="A99" s="41"/>
      <c r="B99" s="85" t="s">
        <v>163</v>
      </c>
      <c r="C99" s="86" t="s">
        <v>134</v>
      </c>
      <c r="D99" s="60"/>
      <c r="E99" s="61"/>
      <c r="F99" s="62"/>
      <c r="G99" s="60"/>
      <c r="H99" s="87"/>
      <c r="I99" s="71"/>
      <c r="J99" s="72"/>
      <c r="K99" s="131"/>
      <c r="L99" s="131"/>
      <c r="M99" s="90"/>
      <c r="N99" s="159"/>
      <c r="O99" s="42"/>
      <c r="P99" s="42"/>
      <c r="Q99" s="42"/>
      <c r="R99" s="42"/>
      <c r="S99" s="51"/>
      <c r="T99" s="42"/>
      <c r="U99" s="42"/>
      <c r="V99" s="42"/>
      <c r="W99" s="42"/>
      <c r="X99" s="42"/>
      <c r="Y99" s="42"/>
      <c r="Z99" s="42"/>
      <c r="AA99" s="42"/>
      <c r="AB99" s="42"/>
      <c r="AC99" s="41"/>
      <c r="AD99" s="41"/>
      <c r="AE99" s="41"/>
      <c r="AF99" s="41"/>
    </row>
    <row r="100" spans="1:32" s="52" customFormat="1" ht="21" customHeight="1" x14ac:dyDescent="0.2">
      <c r="A100" s="41"/>
      <c r="B100" s="91" t="s">
        <v>283</v>
      </c>
      <c r="C100" s="92" t="s">
        <v>144</v>
      </c>
      <c r="D100" s="60">
        <v>162054.57</v>
      </c>
      <c r="E100" s="61">
        <v>0</v>
      </c>
      <c r="F100" s="62">
        <v>1439369.37</v>
      </c>
      <c r="G100" s="60">
        <f>D100-E100+F100</f>
        <v>1601423.9400000002</v>
      </c>
      <c r="H100" s="87"/>
      <c r="I100" s="96" t="s">
        <v>72</v>
      </c>
      <c r="J100" s="68" t="s">
        <v>73</v>
      </c>
      <c r="K100" s="61">
        <f t="shared" ref="K100" si="81">E100</f>
        <v>0</v>
      </c>
      <c r="L100" s="62">
        <f t="shared" ref="L100" si="82">F100</f>
        <v>1439369.37</v>
      </c>
      <c r="M100" s="146">
        <f t="shared" ref="M100" si="83">L100-K100</f>
        <v>1439369.37</v>
      </c>
      <c r="N100" s="159"/>
      <c r="O100" s="42"/>
      <c r="P100" s="42"/>
      <c r="Q100" s="42"/>
      <c r="R100" s="42"/>
      <c r="S100" s="51"/>
      <c r="T100" s="42"/>
      <c r="U100" s="42"/>
      <c r="V100" s="42"/>
      <c r="W100" s="42"/>
      <c r="X100" s="42"/>
      <c r="Y100" s="42"/>
      <c r="Z100" s="42"/>
      <c r="AA100" s="42"/>
      <c r="AB100" s="42"/>
      <c r="AC100" s="41"/>
      <c r="AD100" s="41"/>
      <c r="AE100" s="41"/>
      <c r="AF100" s="41"/>
    </row>
    <row r="101" spans="1:32" s="52" customFormat="1" ht="30.75" customHeight="1" x14ac:dyDescent="0.2">
      <c r="A101" s="41"/>
      <c r="B101" s="333" t="s">
        <v>197</v>
      </c>
      <c r="C101" s="302"/>
      <c r="D101" s="97">
        <f>SUM(D98:D100)</f>
        <v>381757.27</v>
      </c>
      <c r="E101" s="97">
        <f t="shared" ref="E101:G101" si="84">SUM(E98:E100)</f>
        <v>0</v>
      </c>
      <c r="F101" s="97">
        <f t="shared" si="84"/>
        <v>2689369.37</v>
      </c>
      <c r="G101" s="97">
        <f t="shared" si="84"/>
        <v>3071126.64</v>
      </c>
      <c r="H101" s="162"/>
      <c r="I101" s="300" t="str">
        <f>B101</f>
        <v>TOTAL MANT. CAMINOS DISTR. PEJIBAYE CON MAQUINARIA MUNICIPAL "LEY 8114"</v>
      </c>
      <c r="J101" s="300"/>
      <c r="K101" s="97">
        <f t="shared" ref="K101" si="85">SUM(K98:K100)</f>
        <v>0</v>
      </c>
      <c r="L101" s="97">
        <f t="shared" ref="L101" si="86">SUM(L98:L100)</f>
        <v>2689369.37</v>
      </c>
      <c r="M101" s="101">
        <f t="shared" ref="M101" si="87">SUM(M98:M100)</f>
        <v>2689369.37</v>
      </c>
      <c r="N101" s="159"/>
      <c r="O101" s="42"/>
      <c r="P101" s="42"/>
      <c r="Q101" s="42"/>
      <c r="R101" s="42"/>
      <c r="S101" s="51"/>
      <c r="T101" s="42"/>
      <c r="U101" s="42"/>
      <c r="V101" s="42"/>
      <c r="W101" s="42"/>
      <c r="X101" s="42"/>
      <c r="Y101" s="42"/>
      <c r="Z101" s="42"/>
      <c r="AA101" s="42"/>
      <c r="AB101" s="42"/>
      <c r="AC101" s="41"/>
      <c r="AD101" s="41"/>
      <c r="AE101" s="41"/>
      <c r="AF101" s="41"/>
    </row>
    <row r="102" spans="1:32" s="52" customFormat="1" ht="17.25" customHeight="1" x14ac:dyDescent="0.2">
      <c r="A102" s="41"/>
      <c r="B102" s="69"/>
      <c r="C102" s="68"/>
      <c r="D102" s="70"/>
      <c r="E102" s="68"/>
      <c r="F102" s="68"/>
      <c r="G102" s="68"/>
      <c r="H102" s="68"/>
      <c r="I102" s="68"/>
      <c r="J102" s="68"/>
      <c r="K102" s="68"/>
      <c r="L102" s="68"/>
      <c r="M102" s="111"/>
      <c r="N102" s="159"/>
      <c r="O102" s="42"/>
      <c r="P102" s="42"/>
      <c r="Q102" s="42"/>
      <c r="R102" s="42"/>
      <c r="S102" s="51"/>
      <c r="T102" s="42"/>
      <c r="U102" s="42"/>
      <c r="V102" s="42"/>
      <c r="W102" s="42"/>
      <c r="X102" s="42"/>
      <c r="Y102" s="42"/>
      <c r="Z102" s="42"/>
      <c r="AA102" s="42"/>
      <c r="AB102" s="42"/>
      <c r="AC102" s="41"/>
      <c r="AD102" s="41"/>
      <c r="AE102" s="41"/>
      <c r="AF102" s="41"/>
    </row>
    <row r="103" spans="1:32" s="52" customFormat="1" ht="22.9" customHeight="1" x14ac:dyDescent="0.2">
      <c r="A103" s="41"/>
      <c r="B103" s="74" t="s">
        <v>284</v>
      </c>
      <c r="C103" s="75"/>
      <c r="D103" s="76"/>
      <c r="E103" s="77"/>
      <c r="F103" s="78"/>
      <c r="G103" s="76"/>
      <c r="H103" s="79"/>
      <c r="I103" s="127"/>
      <c r="J103" s="127"/>
      <c r="K103" s="127"/>
      <c r="L103" s="127"/>
      <c r="M103" s="145"/>
      <c r="N103" s="159"/>
      <c r="O103" s="42"/>
      <c r="P103" s="42"/>
      <c r="Q103" s="42"/>
      <c r="R103" s="42"/>
      <c r="S103" s="51"/>
      <c r="T103" s="42"/>
      <c r="U103" s="42"/>
      <c r="V103" s="42"/>
      <c r="W103" s="42"/>
      <c r="X103" s="42"/>
      <c r="Y103" s="42"/>
      <c r="Z103" s="42"/>
      <c r="AA103" s="42"/>
      <c r="AB103" s="42"/>
      <c r="AC103" s="41"/>
      <c r="AD103" s="41"/>
      <c r="AE103" s="41"/>
      <c r="AF103" s="41"/>
    </row>
    <row r="104" spans="1:32" s="52" customFormat="1" ht="22.9" customHeight="1" x14ac:dyDescent="0.2">
      <c r="A104" s="41"/>
      <c r="B104" s="85" t="s">
        <v>288</v>
      </c>
      <c r="C104" s="86" t="s">
        <v>134</v>
      </c>
      <c r="D104" s="60"/>
      <c r="E104" s="61"/>
      <c r="F104" s="62"/>
      <c r="G104" s="60"/>
      <c r="H104" s="87"/>
      <c r="I104" s="113" t="s">
        <v>68</v>
      </c>
      <c r="J104" s="86" t="s">
        <v>69</v>
      </c>
      <c r="K104" s="131"/>
      <c r="L104" s="131"/>
      <c r="M104" s="90"/>
      <c r="N104" s="159"/>
      <c r="O104" s="42"/>
      <c r="P104" s="42"/>
      <c r="Q104" s="42"/>
      <c r="R104" s="42"/>
      <c r="S104" s="51"/>
      <c r="T104" s="42"/>
      <c r="U104" s="42"/>
      <c r="V104" s="42"/>
      <c r="W104" s="42"/>
      <c r="X104" s="42"/>
      <c r="Y104" s="42"/>
      <c r="Z104" s="42"/>
      <c r="AA104" s="42"/>
      <c r="AB104" s="42"/>
      <c r="AC104" s="41"/>
      <c r="AD104" s="41"/>
      <c r="AE104" s="41"/>
      <c r="AF104" s="41"/>
    </row>
    <row r="105" spans="1:32" s="52" customFormat="1" ht="22.9" customHeight="1" x14ac:dyDescent="0.2">
      <c r="A105" s="41"/>
      <c r="B105" s="91" t="s">
        <v>285</v>
      </c>
      <c r="C105" s="92" t="s">
        <v>286</v>
      </c>
      <c r="D105" s="60">
        <v>700000</v>
      </c>
      <c r="E105" s="61">
        <v>700000</v>
      </c>
      <c r="F105" s="62">
        <v>0</v>
      </c>
      <c r="G105" s="60">
        <f>D105-E105+F105</f>
        <v>0</v>
      </c>
      <c r="H105" s="87"/>
      <c r="I105" s="96" t="s">
        <v>72</v>
      </c>
      <c r="J105" s="68" t="s">
        <v>73</v>
      </c>
      <c r="K105" s="61">
        <f t="shared" ref="K105" si="88">E105</f>
        <v>700000</v>
      </c>
      <c r="L105" s="62">
        <f t="shared" ref="L105" si="89">F105</f>
        <v>0</v>
      </c>
      <c r="M105" s="146">
        <f t="shared" ref="M105" si="90">L105-K105</f>
        <v>-700000</v>
      </c>
      <c r="N105" s="159"/>
      <c r="O105" s="42"/>
      <c r="P105" s="42"/>
      <c r="Q105" s="42"/>
      <c r="R105" s="42"/>
      <c r="S105" s="51"/>
      <c r="T105" s="42"/>
      <c r="U105" s="42"/>
      <c r="V105" s="42"/>
      <c r="W105" s="42"/>
      <c r="X105" s="42"/>
      <c r="Y105" s="42"/>
      <c r="Z105" s="42"/>
      <c r="AA105" s="42"/>
      <c r="AB105" s="42"/>
      <c r="AC105" s="41"/>
      <c r="AD105" s="41"/>
      <c r="AE105" s="41"/>
      <c r="AF105" s="41"/>
    </row>
    <row r="106" spans="1:32" s="52" customFormat="1" ht="22.9" customHeight="1" x14ac:dyDescent="0.2">
      <c r="A106" s="41"/>
      <c r="B106" s="333" t="s">
        <v>287</v>
      </c>
      <c r="C106" s="302"/>
      <c r="D106" s="97">
        <f>SUM(D104:D105)</f>
        <v>700000</v>
      </c>
      <c r="E106" s="97">
        <f>SUM(E104:E105)</f>
        <v>700000</v>
      </c>
      <c r="F106" s="97">
        <f>SUM(F104:F105)</f>
        <v>0</v>
      </c>
      <c r="G106" s="97">
        <f>SUM(G104:G105)</f>
        <v>0</v>
      </c>
      <c r="H106" s="162"/>
      <c r="I106" s="300" t="str">
        <f>B106</f>
        <v>TOTAL PROMOCIÓN SOCIAL JV Y PEJ "LEY 8114"</v>
      </c>
      <c r="J106" s="300"/>
      <c r="K106" s="97">
        <f>SUM(K104:K105)</f>
        <v>700000</v>
      </c>
      <c r="L106" s="97">
        <f>SUM(L104:L105)</f>
        <v>0</v>
      </c>
      <c r="M106" s="101">
        <f>SUM(M104:M105)</f>
        <v>-700000</v>
      </c>
      <c r="N106" s="159"/>
      <c r="O106" s="42"/>
      <c r="P106" s="42"/>
      <c r="Q106" s="42"/>
      <c r="R106" s="42"/>
      <c r="S106" s="51"/>
      <c r="T106" s="42"/>
      <c r="U106" s="42"/>
      <c r="V106" s="42"/>
      <c r="W106" s="42"/>
      <c r="X106" s="42"/>
      <c r="Y106" s="42"/>
      <c r="Z106" s="42"/>
      <c r="AA106" s="42"/>
      <c r="AB106" s="42"/>
      <c r="AC106" s="41"/>
      <c r="AD106" s="41"/>
      <c r="AE106" s="41"/>
      <c r="AF106" s="41"/>
    </row>
    <row r="107" spans="1:32" s="52" customFormat="1" ht="11.25" customHeight="1" x14ac:dyDescent="0.2">
      <c r="A107" s="41"/>
      <c r="B107" s="69"/>
      <c r="C107" s="68"/>
      <c r="D107" s="70"/>
      <c r="E107" s="68"/>
      <c r="F107" s="68"/>
      <c r="G107" s="68"/>
      <c r="H107" s="68"/>
      <c r="I107" s="68"/>
      <c r="J107" s="68"/>
      <c r="K107" s="68"/>
      <c r="L107" s="68"/>
      <c r="M107" s="111"/>
      <c r="N107" s="159"/>
      <c r="O107" s="42"/>
      <c r="P107" s="42"/>
      <c r="Q107" s="42"/>
      <c r="R107" s="42"/>
      <c r="S107" s="51"/>
      <c r="T107" s="42"/>
      <c r="U107" s="42"/>
      <c r="V107" s="42"/>
      <c r="W107" s="42"/>
      <c r="X107" s="42"/>
      <c r="Y107" s="42"/>
      <c r="Z107" s="42"/>
      <c r="AA107" s="42"/>
      <c r="AB107" s="42"/>
      <c r="AC107" s="41"/>
      <c r="AD107" s="41"/>
      <c r="AE107" s="41"/>
      <c r="AF107" s="41"/>
    </row>
    <row r="108" spans="1:32" s="52" customFormat="1" ht="22.9" customHeight="1" x14ac:dyDescent="0.2">
      <c r="A108" s="41"/>
      <c r="B108" s="74" t="s">
        <v>289</v>
      </c>
      <c r="C108" s="75"/>
      <c r="D108" s="76"/>
      <c r="E108" s="77"/>
      <c r="F108" s="78"/>
      <c r="G108" s="76"/>
      <c r="H108" s="79"/>
      <c r="I108" s="127"/>
      <c r="J108" s="127"/>
      <c r="K108" s="127"/>
      <c r="L108" s="127"/>
      <c r="M108" s="145"/>
      <c r="N108" s="159"/>
      <c r="O108" s="42"/>
      <c r="P108" s="42"/>
      <c r="Q108" s="42"/>
      <c r="R108" s="42"/>
      <c r="S108" s="51"/>
      <c r="T108" s="42"/>
      <c r="U108" s="42"/>
      <c r="V108" s="42"/>
      <c r="W108" s="42"/>
      <c r="X108" s="42"/>
      <c r="Y108" s="42"/>
      <c r="Z108" s="42"/>
      <c r="AA108" s="42"/>
      <c r="AB108" s="42"/>
      <c r="AC108" s="41"/>
      <c r="AD108" s="41"/>
      <c r="AE108" s="41"/>
      <c r="AF108" s="41"/>
    </row>
    <row r="109" spans="1:32" s="52" customFormat="1" ht="22.9" customHeight="1" x14ac:dyDescent="0.2">
      <c r="A109" s="41"/>
      <c r="B109" s="85" t="s">
        <v>291</v>
      </c>
      <c r="C109" s="86" t="s">
        <v>124</v>
      </c>
      <c r="D109" s="60"/>
      <c r="E109" s="61"/>
      <c r="F109" s="62"/>
      <c r="G109" s="60"/>
      <c r="H109" s="87"/>
      <c r="I109" s="113" t="s">
        <v>68</v>
      </c>
      <c r="J109" s="86" t="s">
        <v>69</v>
      </c>
      <c r="K109" s="131"/>
      <c r="L109" s="131"/>
      <c r="M109" s="90"/>
      <c r="N109" s="159"/>
      <c r="O109" s="42"/>
      <c r="P109" s="42"/>
      <c r="Q109" s="42"/>
      <c r="R109" s="42"/>
      <c r="S109" s="51"/>
      <c r="T109" s="42"/>
      <c r="U109" s="42"/>
      <c r="V109" s="42"/>
      <c r="W109" s="42"/>
      <c r="X109" s="42"/>
      <c r="Y109" s="42"/>
      <c r="Z109" s="42"/>
      <c r="AA109" s="42"/>
      <c r="AB109" s="42"/>
      <c r="AC109" s="41"/>
      <c r="AD109" s="41"/>
      <c r="AE109" s="41"/>
      <c r="AF109" s="41"/>
    </row>
    <row r="110" spans="1:32" s="52" customFormat="1" ht="22.9" customHeight="1" x14ac:dyDescent="0.2">
      <c r="A110" s="41"/>
      <c r="B110" s="91" t="s">
        <v>290</v>
      </c>
      <c r="C110" s="92" t="s">
        <v>151</v>
      </c>
      <c r="D110" s="60">
        <v>2474000</v>
      </c>
      <c r="E110" s="61">
        <v>0</v>
      </c>
      <c r="F110" s="62">
        <v>1000000</v>
      </c>
      <c r="G110" s="60">
        <f>D110-E110+F110</f>
        <v>3474000</v>
      </c>
      <c r="H110" s="87"/>
      <c r="I110" s="96" t="s">
        <v>72</v>
      </c>
      <c r="J110" s="68" t="s">
        <v>73</v>
      </c>
      <c r="K110" s="61">
        <f t="shared" ref="K110" si="91">E110</f>
        <v>0</v>
      </c>
      <c r="L110" s="62">
        <f t="shared" ref="L110" si="92">F110</f>
        <v>1000000</v>
      </c>
      <c r="M110" s="146">
        <f t="shared" ref="M110" si="93">L110-K110</f>
        <v>1000000</v>
      </c>
      <c r="N110" s="159"/>
      <c r="O110" s="42"/>
      <c r="P110" s="42"/>
      <c r="Q110" s="42"/>
      <c r="R110" s="42"/>
      <c r="S110" s="51"/>
      <c r="T110" s="42"/>
      <c r="U110" s="42"/>
      <c r="V110" s="42"/>
      <c r="W110" s="42"/>
      <c r="X110" s="42"/>
      <c r="Y110" s="42"/>
      <c r="Z110" s="42"/>
      <c r="AA110" s="42"/>
      <c r="AB110" s="42"/>
      <c r="AC110" s="41"/>
      <c r="AD110" s="41"/>
      <c r="AE110" s="41"/>
      <c r="AF110" s="41"/>
    </row>
    <row r="111" spans="1:32" s="52" customFormat="1" ht="27.75" customHeight="1" x14ac:dyDescent="0.2">
      <c r="A111" s="41"/>
      <c r="B111" s="333" t="s">
        <v>292</v>
      </c>
      <c r="C111" s="302"/>
      <c r="D111" s="97">
        <f>SUM(D109:D110)</f>
        <v>2474000</v>
      </c>
      <c r="E111" s="97">
        <f>SUM(E109:E110)</f>
        <v>0</v>
      </c>
      <c r="F111" s="97">
        <f>SUM(F109:F110)</f>
        <v>1000000</v>
      </c>
      <c r="G111" s="97">
        <f>SUM(G109:G110)</f>
        <v>3474000</v>
      </c>
      <c r="H111" s="162"/>
      <c r="I111" s="300" t="str">
        <f>B111</f>
        <v>TOTAL ATENCIÓN DE EMERGENCIAS EN CAMINOS CANTONALES JV Y PEJ "LEY 8114"</v>
      </c>
      <c r="J111" s="300"/>
      <c r="K111" s="97">
        <f>SUM(K109:K110)</f>
        <v>0</v>
      </c>
      <c r="L111" s="97">
        <f>SUM(L109:L110)</f>
        <v>1000000</v>
      </c>
      <c r="M111" s="101">
        <f>SUM(M109:M110)</f>
        <v>1000000</v>
      </c>
      <c r="N111" s="159"/>
      <c r="O111" s="42"/>
      <c r="P111" s="42"/>
      <c r="Q111" s="42"/>
      <c r="R111" s="42"/>
      <c r="S111" s="51"/>
      <c r="T111" s="42"/>
      <c r="U111" s="42"/>
      <c r="V111" s="42"/>
      <c r="W111" s="42"/>
      <c r="X111" s="42"/>
      <c r="Y111" s="42"/>
      <c r="Z111" s="42"/>
      <c r="AA111" s="42"/>
      <c r="AB111" s="42"/>
      <c r="AC111" s="41"/>
      <c r="AD111" s="41"/>
      <c r="AE111" s="41"/>
      <c r="AF111" s="41"/>
    </row>
    <row r="112" spans="1:32" s="52" customFormat="1" ht="14.25" customHeight="1" x14ac:dyDescent="0.2">
      <c r="A112" s="41"/>
      <c r="B112" s="69"/>
      <c r="C112" s="68"/>
      <c r="D112" s="70"/>
      <c r="E112" s="68"/>
      <c r="F112" s="68"/>
      <c r="G112" s="68"/>
      <c r="H112" s="68"/>
      <c r="I112" s="68"/>
      <c r="J112" s="68"/>
      <c r="K112" s="68"/>
      <c r="L112" s="68"/>
      <c r="M112" s="111"/>
      <c r="N112" s="159"/>
      <c r="O112" s="42"/>
      <c r="P112" s="42"/>
      <c r="Q112" s="42"/>
      <c r="R112" s="42"/>
      <c r="S112" s="51"/>
      <c r="T112" s="42"/>
      <c r="U112" s="42"/>
      <c r="V112" s="42"/>
      <c r="W112" s="42"/>
      <c r="X112" s="42"/>
      <c r="Y112" s="42"/>
      <c r="Z112" s="42"/>
      <c r="AA112" s="42"/>
      <c r="AB112" s="42"/>
      <c r="AC112" s="41"/>
      <c r="AD112" s="41"/>
      <c r="AE112" s="41"/>
      <c r="AF112" s="41"/>
    </row>
    <row r="113" spans="1:32" s="52" customFormat="1" ht="22.9" customHeight="1" x14ac:dyDescent="0.2">
      <c r="A113" s="41"/>
      <c r="B113" s="74" t="s">
        <v>295</v>
      </c>
      <c r="C113" s="75"/>
      <c r="D113" s="76"/>
      <c r="E113" s="77"/>
      <c r="F113" s="78"/>
      <c r="G113" s="76"/>
      <c r="H113" s="79"/>
      <c r="I113" s="127"/>
      <c r="J113" s="127"/>
      <c r="K113" s="127"/>
      <c r="L113" s="127"/>
      <c r="M113" s="145"/>
      <c r="N113" s="159"/>
      <c r="O113" s="42"/>
      <c r="P113" s="42"/>
      <c r="Q113" s="42"/>
      <c r="R113" s="42"/>
      <c r="S113" s="51"/>
      <c r="T113" s="42"/>
      <c r="U113" s="42"/>
      <c r="V113" s="42"/>
      <c r="W113" s="42"/>
      <c r="X113" s="42"/>
      <c r="Y113" s="42"/>
      <c r="Z113" s="42"/>
      <c r="AA113" s="42"/>
      <c r="AB113" s="42"/>
      <c r="AC113" s="41"/>
      <c r="AD113" s="41"/>
      <c r="AE113" s="41"/>
      <c r="AF113" s="41"/>
    </row>
    <row r="114" spans="1:32" s="52" customFormat="1" ht="22.9" customHeight="1" x14ac:dyDescent="0.2">
      <c r="A114" s="41"/>
      <c r="B114" s="85" t="s">
        <v>296</v>
      </c>
      <c r="C114" s="86" t="s">
        <v>124</v>
      </c>
      <c r="D114" s="60"/>
      <c r="E114" s="61"/>
      <c r="F114" s="62"/>
      <c r="G114" s="60"/>
      <c r="H114" s="87"/>
      <c r="I114" s="113" t="s">
        <v>68</v>
      </c>
      <c r="J114" s="86" t="s">
        <v>69</v>
      </c>
      <c r="K114" s="131"/>
      <c r="L114" s="131"/>
      <c r="M114" s="90"/>
      <c r="N114" s="159"/>
      <c r="O114" s="42"/>
      <c r="P114" s="42"/>
      <c r="Q114" s="42"/>
      <c r="R114" s="42"/>
      <c r="S114" s="51"/>
      <c r="T114" s="42"/>
      <c r="U114" s="42"/>
      <c r="V114" s="42"/>
      <c r="W114" s="42"/>
      <c r="X114" s="42"/>
      <c r="Y114" s="42"/>
      <c r="Z114" s="42"/>
      <c r="AA114" s="42"/>
      <c r="AB114" s="42"/>
      <c r="AC114" s="41"/>
      <c r="AD114" s="41"/>
      <c r="AE114" s="41"/>
      <c r="AF114" s="41"/>
    </row>
    <row r="115" spans="1:32" s="52" customFormat="1" ht="22.9" customHeight="1" x14ac:dyDescent="0.2">
      <c r="A115" s="41"/>
      <c r="B115" s="91" t="s">
        <v>293</v>
      </c>
      <c r="C115" s="92" t="s">
        <v>294</v>
      </c>
      <c r="D115" s="60">
        <v>39000183.880000003</v>
      </c>
      <c r="E115" s="61">
        <v>0</v>
      </c>
      <c r="F115" s="62">
        <v>31002.6</v>
      </c>
      <c r="G115" s="60">
        <f>D115-E115+F115</f>
        <v>39031186.480000004</v>
      </c>
      <c r="H115" s="87"/>
      <c r="I115" s="96" t="s">
        <v>72</v>
      </c>
      <c r="J115" s="68" t="s">
        <v>73</v>
      </c>
      <c r="K115" s="61">
        <f t="shared" ref="K115" si="94">E115</f>
        <v>0</v>
      </c>
      <c r="L115" s="62">
        <f t="shared" ref="L115" si="95">F115</f>
        <v>31002.6</v>
      </c>
      <c r="M115" s="146">
        <f t="shared" ref="M115" si="96">L115-K115</f>
        <v>31002.6</v>
      </c>
      <c r="N115" s="159"/>
      <c r="O115" s="42"/>
      <c r="P115" s="42"/>
      <c r="Q115" s="42"/>
      <c r="R115" s="42"/>
      <c r="S115" s="51"/>
      <c r="T115" s="42"/>
      <c r="U115" s="42"/>
      <c r="V115" s="42"/>
      <c r="W115" s="42"/>
      <c r="X115" s="42"/>
      <c r="Y115" s="42"/>
      <c r="Z115" s="42"/>
      <c r="AA115" s="42"/>
      <c r="AB115" s="42"/>
      <c r="AC115" s="41"/>
      <c r="AD115" s="41"/>
      <c r="AE115" s="41"/>
      <c r="AF115" s="41"/>
    </row>
    <row r="116" spans="1:32" s="52" customFormat="1" ht="22.9" customHeight="1" thickBot="1" x14ac:dyDescent="0.25">
      <c r="A116" s="41"/>
      <c r="B116" s="334" t="s">
        <v>297</v>
      </c>
      <c r="C116" s="335"/>
      <c r="D116" s="167">
        <f>SUM(D114:D115)</f>
        <v>39000183.880000003</v>
      </c>
      <c r="E116" s="167">
        <f>SUM(E114:E115)</f>
        <v>0</v>
      </c>
      <c r="F116" s="167">
        <f>SUM(F114:F115)</f>
        <v>31002.6</v>
      </c>
      <c r="G116" s="167">
        <f>SUM(G114:G115)</f>
        <v>39031186.480000004</v>
      </c>
      <c r="H116" s="336"/>
      <c r="I116" s="306" t="str">
        <f>B116</f>
        <v>TOTAL CALLES URBANAS JV (040) Recarpeteo PRESTAMO BPDC"</v>
      </c>
      <c r="J116" s="306"/>
      <c r="K116" s="167">
        <f>SUM(K114:K115)</f>
        <v>0</v>
      </c>
      <c r="L116" s="167">
        <f>SUM(L114:L115)</f>
        <v>31002.6</v>
      </c>
      <c r="M116" s="242">
        <f>SUM(M114:M115)</f>
        <v>31002.6</v>
      </c>
      <c r="N116" s="159"/>
      <c r="O116" s="42"/>
      <c r="P116" s="42"/>
      <c r="Q116" s="42"/>
      <c r="R116" s="42"/>
      <c r="S116" s="51"/>
      <c r="T116" s="42"/>
      <c r="U116" s="42"/>
      <c r="V116" s="42"/>
      <c r="W116" s="42"/>
      <c r="X116" s="42"/>
      <c r="Y116" s="42"/>
      <c r="Z116" s="42"/>
      <c r="AA116" s="42"/>
      <c r="AB116" s="42"/>
      <c r="AC116" s="41"/>
      <c r="AD116" s="41"/>
      <c r="AE116" s="41"/>
      <c r="AF116" s="41"/>
    </row>
    <row r="117" spans="1:32" s="52" customFormat="1" ht="22.9" customHeight="1" x14ac:dyDescent="0.2">
      <c r="A117" s="41"/>
      <c r="B117" s="69"/>
      <c r="C117" s="68"/>
      <c r="D117" s="70"/>
      <c r="E117" s="68"/>
      <c r="F117" s="68"/>
      <c r="G117" s="68"/>
      <c r="H117" s="68"/>
      <c r="I117" s="68"/>
      <c r="J117" s="68"/>
      <c r="K117" s="68"/>
      <c r="L117" s="68"/>
      <c r="M117" s="111"/>
      <c r="N117" s="159"/>
      <c r="O117" s="42"/>
      <c r="P117" s="42"/>
      <c r="Q117" s="42"/>
      <c r="R117" s="42"/>
      <c r="S117" s="51"/>
      <c r="T117" s="42"/>
      <c r="U117" s="42"/>
      <c r="V117" s="42"/>
      <c r="W117" s="42"/>
      <c r="X117" s="42"/>
      <c r="Y117" s="42"/>
      <c r="Z117" s="42"/>
      <c r="AA117" s="42"/>
      <c r="AB117" s="42"/>
      <c r="AC117" s="41"/>
      <c r="AD117" s="41"/>
      <c r="AE117" s="41"/>
      <c r="AF117" s="41"/>
    </row>
    <row r="118" spans="1:32" s="52" customFormat="1" ht="22.9" customHeight="1" x14ac:dyDescent="0.2">
      <c r="A118" s="41"/>
      <c r="B118" s="74" t="s">
        <v>299</v>
      </c>
      <c r="C118" s="75"/>
      <c r="D118" s="76"/>
      <c r="E118" s="77"/>
      <c r="F118" s="78"/>
      <c r="G118" s="76"/>
      <c r="H118" s="79"/>
      <c r="I118" s="127"/>
      <c r="J118" s="127"/>
      <c r="K118" s="127"/>
      <c r="L118" s="127"/>
      <c r="M118" s="145"/>
      <c r="N118" s="159"/>
      <c r="O118" s="42"/>
      <c r="P118" s="42"/>
      <c r="Q118" s="42"/>
      <c r="R118" s="42"/>
      <c r="S118" s="51"/>
      <c r="T118" s="42"/>
      <c r="U118" s="42"/>
      <c r="V118" s="42"/>
      <c r="W118" s="42"/>
      <c r="X118" s="42"/>
      <c r="Y118" s="42"/>
      <c r="Z118" s="42"/>
      <c r="AA118" s="42"/>
      <c r="AB118" s="42"/>
      <c r="AC118" s="41"/>
      <c r="AD118" s="41"/>
      <c r="AE118" s="41"/>
      <c r="AF118" s="41"/>
    </row>
    <row r="119" spans="1:32" s="52" customFormat="1" ht="22.9" customHeight="1" x14ac:dyDescent="0.2">
      <c r="A119" s="41"/>
      <c r="B119" s="85" t="s">
        <v>300</v>
      </c>
      <c r="C119" s="86" t="s">
        <v>124</v>
      </c>
      <c r="D119" s="60"/>
      <c r="E119" s="61"/>
      <c r="F119" s="62"/>
      <c r="G119" s="60"/>
      <c r="H119" s="87"/>
      <c r="I119" s="113" t="s">
        <v>68</v>
      </c>
      <c r="J119" s="86" t="s">
        <v>69</v>
      </c>
      <c r="K119" s="131"/>
      <c r="L119" s="131"/>
      <c r="M119" s="90"/>
      <c r="N119" s="159"/>
      <c r="O119" s="42"/>
      <c r="P119" s="42"/>
      <c r="Q119" s="42"/>
      <c r="R119" s="42"/>
      <c r="S119" s="51"/>
      <c r="T119" s="42"/>
      <c r="U119" s="42"/>
      <c r="V119" s="42"/>
      <c r="W119" s="42"/>
      <c r="X119" s="42"/>
      <c r="Y119" s="42"/>
      <c r="Z119" s="42"/>
      <c r="AA119" s="42"/>
      <c r="AB119" s="42"/>
      <c r="AC119" s="41"/>
      <c r="AD119" s="41"/>
      <c r="AE119" s="41"/>
      <c r="AF119" s="41"/>
    </row>
    <row r="120" spans="1:32" s="52" customFormat="1" ht="22.9" customHeight="1" x14ac:dyDescent="0.2">
      <c r="A120" s="41"/>
      <c r="B120" s="91" t="s">
        <v>298</v>
      </c>
      <c r="C120" s="92" t="s">
        <v>294</v>
      </c>
      <c r="D120" s="60">
        <v>8900.4</v>
      </c>
      <c r="E120" s="61">
        <v>8900.4</v>
      </c>
      <c r="F120" s="62">
        <v>0</v>
      </c>
      <c r="G120" s="60">
        <f>D120-E120+F120</f>
        <v>0</v>
      </c>
      <c r="H120" s="87"/>
      <c r="I120" s="96" t="s">
        <v>72</v>
      </c>
      <c r="J120" s="68" t="s">
        <v>73</v>
      </c>
      <c r="K120" s="61">
        <f t="shared" ref="K120" si="97">E120</f>
        <v>8900.4</v>
      </c>
      <c r="L120" s="62">
        <f t="shared" ref="L120" si="98">F120</f>
        <v>0</v>
      </c>
      <c r="M120" s="146">
        <f t="shared" ref="M120" si="99">L120-K120</f>
        <v>-8900.4</v>
      </c>
      <c r="N120" s="159"/>
      <c r="O120" s="42"/>
      <c r="P120" s="42"/>
      <c r="Q120" s="42"/>
      <c r="R120" s="42"/>
      <c r="S120" s="51"/>
      <c r="T120" s="42"/>
      <c r="U120" s="42"/>
      <c r="V120" s="42"/>
      <c r="W120" s="42"/>
      <c r="X120" s="42"/>
      <c r="Y120" s="42"/>
      <c r="Z120" s="42"/>
      <c r="AA120" s="42"/>
      <c r="AB120" s="42"/>
      <c r="AC120" s="41"/>
      <c r="AD120" s="41"/>
      <c r="AE120" s="41"/>
      <c r="AF120" s="41"/>
    </row>
    <row r="121" spans="1:32" s="52" customFormat="1" ht="27" customHeight="1" x14ac:dyDescent="0.2">
      <c r="A121" s="41"/>
      <c r="B121" s="333" t="s">
        <v>301</v>
      </c>
      <c r="C121" s="302"/>
      <c r="D121" s="97">
        <f>SUM(D119:D120)</f>
        <v>8900.4</v>
      </c>
      <c r="E121" s="97">
        <f>SUM(E119:E120)</f>
        <v>8900.4</v>
      </c>
      <c r="F121" s="97">
        <f>SUM(F119:F120)</f>
        <v>0</v>
      </c>
      <c r="G121" s="97">
        <f>SUM(G119:G120)</f>
        <v>0</v>
      </c>
      <c r="H121" s="162"/>
      <c r="I121" s="300" t="str">
        <f>B121</f>
        <v>TOTAL CALLES URBANAS LOMAS DE VIÑAS JV (107) PRESTAMO BPD</v>
      </c>
      <c r="J121" s="300"/>
      <c r="K121" s="97">
        <f>SUM(K119:K120)</f>
        <v>8900.4</v>
      </c>
      <c r="L121" s="97">
        <f>SUM(L119:L120)</f>
        <v>0</v>
      </c>
      <c r="M121" s="101">
        <f>SUM(M119:M120)</f>
        <v>-8900.4</v>
      </c>
      <c r="N121" s="159"/>
      <c r="O121" s="42"/>
      <c r="P121" s="42"/>
      <c r="Q121" s="42"/>
      <c r="R121" s="42"/>
      <c r="S121" s="51"/>
      <c r="T121" s="42"/>
      <c r="U121" s="42"/>
      <c r="V121" s="42"/>
      <c r="W121" s="42"/>
      <c r="X121" s="42"/>
      <c r="Y121" s="42"/>
      <c r="Z121" s="42"/>
      <c r="AA121" s="42"/>
      <c r="AB121" s="42"/>
      <c r="AC121" s="41"/>
      <c r="AD121" s="41"/>
      <c r="AE121" s="41"/>
      <c r="AF121" s="41"/>
    </row>
    <row r="122" spans="1:32" s="52" customFormat="1" ht="12.75" customHeight="1" x14ac:dyDescent="0.2">
      <c r="A122" s="41"/>
      <c r="B122" s="69"/>
      <c r="C122" s="68"/>
      <c r="D122" s="70"/>
      <c r="E122" s="68"/>
      <c r="F122" s="68"/>
      <c r="G122" s="68"/>
      <c r="H122" s="68"/>
      <c r="I122" s="68"/>
      <c r="J122" s="68"/>
      <c r="K122" s="68"/>
      <c r="L122" s="68"/>
      <c r="M122" s="111"/>
      <c r="N122" s="159"/>
      <c r="O122" s="42"/>
      <c r="P122" s="42"/>
      <c r="Q122" s="42"/>
      <c r="R122" s="42"/>
      <c r="S122" s="51"/>
      <c r="T122" s="42"/>
      <c r="U122" s="42"/>
      <c r="V122" s="42"/>
      <c r="W122" s="42"/>
      <c r="X122" s="42"/>
      <c r="Y122" s="42"/>
      <c r="Z122" s="42"/>
      <c r="AA122" s="42"/>
      <c r="AB122" s="42"/>
      <c r="AC122" s="41"/>
      <c r="AD122" s="41"/>
      <c r="AE122" s="41"/>
      <c r="AF122" s="41"/>
    </row>
    <row r="123" spans="1:32" s="52" customFormat="1" ht="22.9" customHeight="1" x14ac:dyDescent="0.2">
      <c r="A123" s="41"/>
      <c r="B123" s="74" t="s">
        <v>303</v>
      </c>
      <c r="C123" s="75"/>
      <c r="D123" s="76"/>
      <c r="E123" s="77"/>
      <c r="F123" s="78"/>
      <c r="G123" s="76"/>
      <c r="H123" s="79"/>
      <c r="I123" s="127"/>
      <c r="J123" s="127"/>
      <c r="K123" s="127"/>
      <c r="L123" s="127"/>
      <c r="M123" s="145"/>
      <c r="N123" s="159"/>
      <c r="O123" s="42"/>
      <c r="P123" s="42"/>
      <c r="Q123" s="42"/>
      <c r="R123" s="42"/>
      <c r="S123" s="51"/>
      <c r="T123" s="42"/>
      <c r="U123" s="42"/>
      <c r="V123" s="42"/>
      <c r="W123" s="42"/>
      <c r="X123" s="42"/>
      <c r="Y123" s="42"/>
      <c r="Z123" s="42"/>
      <c r="AA123" s="42"/>
      <c r="AB123" s="42"/>
      <c r="AC123" s="41"/>
      <c r="AD123" s="41"/>
      <c r="AE123" s="41"/>
      <c r="AF123" s="41"/>
    </row>
    <row r="124" spans="1:32" s="52" customFormat="1" ht="22.9" customHeight="1" x14ac:dyDescent="0.2">
      <c r="A124" s="41"/>
      <c r="B124" s="85" t="s">
        <v>304</v>
      </c>
      <c r="C124" s="86" t="s">
        <v>124</v>
      </c>
      <c r="D124" s="60"/>
      <c r="E124" s="61"/>
      <c r="F124" s="62"/>
      <c r="G124" s="60"/>
      <c r="H124" s="87"/>
      <c r="I124" s="113" t="s">
        <v>68</v>
      </c>
      <c r="J124" s="86" t="s">
        <v>69</v>
      </c>
      <c r="K124" s="131"/>
      <c r="L124" s="131"/>
      <c r="M124" s="90"/>
      <c r="N124" s="159"/>
      <c r="O124" s="42"/>
      <c r="P124" s="42"/>
      <c r="Q124" s="42"/>
      <c r="R124" s="42"/>
      <c r="S124" s="51"/>
      <c r="T124" s="42"/>
      <c r="U124" s="42"/>
      <c r="V124" s="42"/>
      <c r="W124" s="42"/>
      <c r="X124" s="42"/>
      <c r="Y124" s="42"/>
      <c r="Z124" s="42"/>
      <c r="AA124" s="42"/>
      <c r="AB124" s="42"/>
      <c r="AC124" s="41"/>
      <c r="AD124" s="41"/>
      <c r="AE124" s="41"/>
      <c r="AF124" s="41"/>
    </row>
    <row r="125" spans="1:32" s="52" customFormat="1" ht="22.9" customHeight="1" x14ac:dyDescent="0.2">
      <c r="A125" s="41"/>
      <c r="B125" s="91" t="s">
        <v>305</v>
      </c>
      <c r="C125" s="92" t="s">
        <v>294</v>
      </c>
      <c r="D125" s="60">
        <v>3625.06</v>
      </c>
      <c r="E125" s="61">
        <v>3625.06</v>
      </c>
      <c r="F125" s="62">
        <v>0</v>
      </c>
      <c r="G125" s="60">
        <f>D125-E125+F125</f>
        <v>0</v>
      </c>
      <c r="H125" s="87"/>
      <c r="I125" s="96" t="s">
        <v>72</v>
      </c>
      <c r="J125" s="68" t="s">
        <v>73</v>
      </c>
      <c r="K125" s="61">
        <f t="shared" ref="K125" si="100">E125</f>
        <v>3625.06</v>
      </c>
      <c r="L125" s="62">
        <f t="shared" ref="L125" si="101">F125</f>
        <v>0</v>
      </c>
      <c r="M125" s="146">
        <f t="shared" ref="M125" si="102">L125-K125</f>
        <v>-3625.06</v>
      </c>
      <c r="N125" s="159"/>
      <c r="O125" s="42"/>
      <c r="P125" s="42"/>
      <c r="Q125" s="42"/>
      <c r="R125" s="42"/>
      <c r="S125" s="51"/>
      <c r="T125" s="42"/>
      <c r="U125" s="42"/>
      <c r="V125" s="42"/>
      <c r="W125" s="42"/>
      <c r="X125" s="42"/>
      <c r="Y125" s="42"/>
      <c r="Z125" s="42"/>
      <c r="AA125" s="42"/>
      <c r="AB125" s="42"/>
      <c r="AC125" s="41"/>
      <c r="AD125" s="41"/>
      <c r="AE125" s="41"/>
      <c r="AF125" s="41"/>
    </row>
    <row r="126" spans="1:32" s="52" customFormat="1" ht="34.5" customHeight="1" x14ac:dyDescent="0.2">
      <c r="A126" s="41"/>
      <c r="B126" s="333" t="s">
        <v>302</v>
      </c>
      <c r="C126" s="302"/>
      <c r="D126" s="97">
        <f>SUM(D124:D125)</f>
        <v>3625.06</v>
      </c>
      <c r="E126" s="97">
        <f>SUM(E124:E125)</f>
        <v>3625.06</v>
      </c>
      <c r="F126" s="97">
        <f>SUM(F124:F125)</f>
        <v>0</v>
      </c>
      <c r="G126" s="97">
        <f>SUM(G124:G125)</f>
        <v>0</v>
      </c>
      <c r="H126" s="162"/>
      <c r="I126" s="300" t="str">
        <f>B126</f>
        <v>TOTAL CALLES URBANAS LOS RECUERDOS JV (113) PRESTAMO BPDC 38</v>
      </c>
      <c r="J126" s="300"/>
      <c r="K126" s="97">
        <f>SUM(K124:K125)</f>
        <v>3625.06</v>
      </c>
      <c r="L126" s="97">
        <f>SUM(L124:L125)</f>
        <v>0</v>
      </c>
      <c r="M126" s="101">
        <f>SUM(M124:M125)</f>
        <v>-3625.06</v>
      </c>
      <c r="N126" s="159"/>
      <c r="O126" s="42"/>
      <c r="P126" s="42"/>
      <c r="Q126" s="42"/>
      <c r="R126" s="42"/>
      <c r="S126" s="51"/>
      <c r="T126" s="42"/>
      <c r="U126" s="42"/>
      <c r="V126" s="42"/>
      <c r="W126" s="42"/>
      <c r="X126" s="42"/>
      <c r="Y126" s="42"/>
      <c r="Z126" s="42"/>
      <c r="AA126" s="42"/>
      <c r="AB126" s="42"/>
      <c r="AC126" s="41"/>
      <c r="AD126" s="41"/>
      <c r="AE126" s="41"/>
      <c r="AF126" s="41"/>
    </row>
    <row r="127" spans="1:32" s="52" customFormat="1" ht="22.9" customHeight="1" x14ac:dyDescent="0.2">
      <c r="A127" s="41"/>
      <c r="B127" s="69"/>
      <c r="C127" s="68"/>
      <c r="D127" s="70"/>
      <c r="E127" s="68"/>
      <c r="F127" s="68"/>
      <c r="G127" s="68"/>
      <c r="H127" s="68"/>
      <c r="I127" s="68"/>
      <c r="J127" s="68"/>
      <c r="K127" s="68"/>
      <c r="L127" s="68"/>
      <c r="M127" s="111"/>
      <c r="N127" s="159"/>
      <c r="O127" s="42"/>
      <c r="P127" s="42"/>
      <c r="Q127" s="42"/>
      <c r="R127" s="42"/>
      <c r="S127" s="51"/>
      <c r="T127" s="42"/>
      <c r="U127" s="42"/>
      <c r="V127" s="42"/>
      <c r="W127" s="42"/>
      <c r="X127" s="42"/>
      <c r="Y127" s="42"/>
      <c r="Z127" s="42"/>
      <c r="AA127" s="42"/>
      <c r="AB127" s="42"/>
      <c r="AC127" s="41"/>
      <c r="AD127" s="41"/>
      <c r="AE127" s="41"/>
      <c r="AF127" s="41"/>
    </row>
    <row r="128" spans="1:32" s="52" customFormat="1" ht="22.9" customHeight="1" x14ac:dyDescent="0.2">
      <c r="A128" s="41"/>
      <c r="B128" s="74" t="s">
        <v>308</v>
      </c>
      <c r="C128" s="75"/>
      <c r="D128" s="76"/>
      <c r="E128" s="77"/>
      <c r="F128" s="78"/>
      <c r="G128" s="76"/>
      <c r="H128" s="79"/>
      <c r="I128" s="127"/>
      <c r="J128" s="127"/>
      <c r="K128" s="127"/>
      <c r="L128" s="127"/>
      <c r="M128" s="145"/>
      <c r="N128" s="159"/>
      <c r="O128" s="42"/>
      <c r="P128" s="42"/>
      <c r="Q128" s="42"/>
      <c r="R128" s="42"/>
      <c r="S128" s="51"/>
      <c r="T128" s="42"/>
      <c r="U128" s="42"/>
      <c r="V128" s="42"/>
      <c r="W128" s="42"/>
      <c r="X128" s="42"/>
      <c r="Y128" s="42"/>
      <c r="Z128" s="42"/>
      <c r="AA128" s="42"/>
      <c r="AB128" s="42"/>
      <c r="AC128" s="41"/>
      <c r="AD128" s="41"/>
      <c r="AE128" s="41"/>
      <c r="AF128" s="41"/>
    </row>
    <row r="129" spans="1:32" s="52" customFormat="1" ht="22.9" customHeight="1" x14ac:dyDescent="0.2">
      <c r="A129" s="41"/>
      <c r="B129" s="85" t="s">
        <v>309</v>
      </c>
      <c r="C129" s="86" t="s">
        <v>124</v>
      </c>
      <c r="D129" s="60"/>
      <c r="E129" s="61"/>
      <c r="F129" s="62"/>
      <c r="G129" s="60"/>
      <c r="H129" s="87"/>
      <c r="I129" s="113" t="s">
        <v>68</v>
      </c>
      <c r="J129" s="86" t="s">
        <v>69</v>
      </c>
      <c r="K129" s="131"/>
      <c r="L129" s="131"/>
      <c r="M129" s="90"/>
      <c r="N129" s="159"/>
      <c r="O129" s="42"/>
      <c r="P129" s="42"/>
      <c r="Q129" s="42"/>
      <c r="R129" s="42"/>
      <c r="S129" s="51"/>
      <c r="T129" s="42"/>
      <c r="U129" s="42"/>
      <c r="V129" s="42"/>
      <c r="W129" s="42"/>
      <c r="X129" s="42"/>
      <c r="Y129" s="42"/>
      <c r="Z129" s="42"/>
      <c r="AA129" s="42"/>
      <c r="AB129" s="42"/>
      <c r="AC129" s="41"/>
      <c r="AD129" s="41"/>
      <c r="AE129" s="41"/>
      <c r="AF129" s="41"/>
    </row>
    <row r="130" spans="1:32" s="52" customFormat="1" ht="22.9" customHeight="1" x14ac:dyDescent="0.2">
      <c r="A130" s="41"/>
      <c r="B130" s="91" t="s">
        <v>307</v>
      </c>
      <c r="C130" s="92" t="s">
        <v>294</v>
      </c>
      <c r="D130" s="60">
        <v>6078.22</v>
      </c>
      <c r="E130" s="61">
        <v>6078.22</v>
      </c>
      <c r="F130" s="62">
        <v>0</v>
      </c>
      <c r="G130" s="60">
        <f>D130-E130+F130</f>
        <v>0</v>
      </c>
      <c r="H130" s="87"/>
      <c r="I130" s="96" t="s">
        <v>72</v>
      </c>
      <c r="J130" s="68" t="s">
        <v>73</v>
      </c>
      <c r="K130" s="61">
        <f t="shared" ref="K130" si="103">E130</f>
        <v>6078.22</v>
      </c>
      <c r="L130" s="62">
        <f t="shared" ref="L130" si="104">F130</f>
        <v>0</v>
      </c>
      <c r="M130" s="146">
        <f t="shared" ref="M130" si="105">L130-K130</f>
        <v>-6078.22</v>
      </c>
      <c r="N130" s="159"/>
      <c r="O130" s="42"/>
      <c r="P130" s="42"/>
      <c r="Q130" s="42"/>
      <c r="R130" s="42"/>
      <c r="S130" s="51"/>
      <c r="T130" s="42"/>
      <c r="U130" s="42"/>
      <c r="V130" s="42"/>
      <c r="W130" s="42"/>
      <c r="X130" s="42"/>
      <c r="Y130" s="42"/>
      <c r="Z130" s="42"/>
      <c r="AA130" s="42"/>
      <c r="AB130" s="42"/>
      <c r="AC130" s="41"/>
      <c r="AD130" s="41"/>
      <c r="AE130" s="41"/>
      <c r="AF130" s="41"/>
    </row>
    <row r="131" spans="1:32" s="52" customFormat="1" ht="30.75" customHeight="1" x14ac:dyDescent="0.2">
      <c r="A131" s="41"/>
      <c r="B131" s="333" t="s">
        <v>306</v>
      </c>
      <c r="C131" s="302"/>
      <c r="D131" s="97">
        <f>SUM(D129:D130)</f>
        <v>6078.22</v>
      </c>
      <c r="E131" s="97">
        <f>SUM(E129:E130)</f>
        <v>6078.22</v>
      </c>
      <c r="F131" s="97">
        <f>SUM(F129:F130)</f>
        <v>0</v>
      </c>
      <c r="G131" s="97">
        <f>SUM(G129:G130)</f>
        <v>0</v>
      </c>
      <c r="H131" s="162"/>
      <c r="I131" s="300" t="str">
        <f>B131</f>
        <v>TOTAL CAMINO LA LAGUNA JV (036)"Relastreo" PRESTAMO BPDC</v>
      </c>
      <c r="J131" s="300"/>
      <c r="K131" s="97">
        <f>SUM(K129:K130)</f>
        <v>6078.22</v>
      </c>
      <c r="L131" s="97">
        <f>SUM(L129:L130)</f>
        <v>0</v>
      </c>
      <c r="M131" s="101">
        <f>SUM(M129:M130)</f>
        <v>-6078.22</v>
      </c>
      <c r="N131" s="159"/>
      <c r="O131" s="42"/>
      <c r="P131" s="42"/>
      <c r="Q131" s="42"/>
      <c r="R131" s="42"/>
      <c r="S131" s="51"/>
      <c r="T131" s="42"/>
      <c r="U131" s="42"/>
      <c r="V131" s="42"/>
      <c r="W131" s="42"/>
      <c r="X131" s="42"/>
      <c r="Y131" s="42"/>
      <c r="Z131" s="42"/>
      <c r="AA131" s="42"/>
      <c r="AB131" s="42"/>
      <c r="AC131" s="41"/>
      <c r="AD131" s="41"/>
      <c r="AE131" s="41"/>
      <c r="AF131" s="41"/>
    </row>
    <row r="132" spans="1:32" s="52" customFormat="1" ht="22.9" customHeight="1" x14ac:dyDescent="0.2">
      <c r="A132" s="41"/>
      <c r="B132" s="69"/>
      <c r="C132" s="68"/>
      <c r="D132" s="70"/>
      <c r="E132" s="68"/>
      <c r="F132" s="68"/>
      <c r="G132" s="68"/>
      <c r="H132" s="68"/>
      <c r="I132" s="68"/>
      <c r="J132" s="68"/>
      <c r="K132" s="68"/>
      <c r="L132" s="68"/>
      <c r="M132" s="111"/>
      <c r="N132" s="159"/>
      <c r="O132" s="42"/>
      <c r="P132" s="42"/>
      <c r="Q132" s="42"/>
      <c r="R132" s="42"/>
      <c r="S132" s="51"/>
      <c r="T132" s="42"/>
      <c r="U132" s="42"/>
      <c r="V132" s="42"/>
      <c r="W132" s="42"/>
      <c r="X132" s="42"/>
      <c r="Y132" s="42"/>
      <c r="Z132" s="42"/>
      <c r="AA132" s="42"/>
      <c r="AB132" s="42"/>
      <c r="AC132" s="41"/>
      <c r="AD132" s="41"/>
      <c r="AE132" s="41"/>
      <c r="AF132" s="41"/>
    </row>
    <row r="133" spans="1:32" s="52" customFormat="1" ht="22.9" customHeight="1" x14ac:dyDescent="0.2">
      <c r="A133" s="41"/>
      <c r="B133" s="74" t="s">
        <v>314</v>
      </c>
      <c r="C133" s="75"/>
      <c r="D133" s="76"/>
      <c r="E133" s="77"/>
      <c r="F133" s="78"/>
      <c r="G133" s="76"/>
      <c r="H133" s="79"/>
      <c r="I133" s="127"/>
      <c r="J133" s="127"/>
      <c r="K133" s="127"/>
      <c r="L133" s="127"/>
      <c r="M133" s="145"/>
      <c r="N133" s="159"/>
      <c r="O133" s="42"/>
      <c r="P133" s="42"/>
      <c r="Q133" s="42"/>
      <c r="R133" s="42"/>
      <c r="S133" s="51"/>
      <c r="T133" s="42"/>
      <c r="U133" s="42"/>
      <c r="V133" s="42"/>
      <c r="W133" s="42"/>
      <c r="X133" s="42"/>
      <c r="Y133" s="42"/>
      <c r="Z133" s="42"/>
      <c r="AA133" s="42"/>
      <c r="AB133" s="42"/>
      <c r="AC133" s="41"/>
      <c r="AD133" s="41"/>
      <c r="AE133" s="41"/>
      <c r="AF133" s="41"/>
    </row>
    <row r="134" spans="1:32" s="52" customFormat="1" ht="22.9" customHeight="1" x14ac:dyDescent="0.2">
      <c r="A134" s="41"/>
      <c r="B134" s="85" t="s">
        <v>313</v>
      </c>
      <c r="C134" s="86" t="s">
        <v>124</v>
      </c>
      <c r="D134" s="60"/>
      <c r="E134" s="61"/>
      <c r="F134" s="62"/>
      <c r="G134" s="60"/>
      <c r="H134" s="87"/>
      <c r="I134" s="113" t="s">
        <v>68</v>
      </c>
      <c r="J134" s="86" t="s">
        <v>69</v>
      </c>
      <c r="K134" s="131"/>
      <c r="L134" s="131"/>
      <c r="M134" s="90"/>
      <c r="N134" s="159"/>
      <c r="O134" s="42"/>
      <c r="P134" s="42"/>
      <c r="Q134" s="42"/>
      <c r="R134" s="42"/>
      <c r="S134" s="51"/>
      <c r="T134" s="42"/>
      <c r="U134" s="42"/>
      <c r="V134" s="42"/>
      <c r="W134" s="42"/>
      <c r="X134" s="42"/>
      <c r="Y134" s="42"/>
      <c r="Z134" s="42"/>
      <c r="AA134" s="42"/>
      <c r="AB134" s="42"/>
      <c r="AC134" s="41"/>
      <c r="AD134" s="41"/>
      <c r="AE134" s="41"/>
      <c r="AF134" s="41"/>
    </row>
    <row r="135" spans="1:32" s="52" customFormat="1" ht="22.9" customHeight="1" x14ac:dyDescent="0.2">
      <c r="A135" s="41"/>
      <c r="B135" s="91" t="s">
        <v>311</v>
      </c>
      <c r="C135" s="92" t="s">
        <v>312</v>
      </c>
      <c r="D135" s="60">
        <v>4867.09</v>
      </c>
      <c r="E135" s="61">
        <v>4867.09</v>
      </c>
      <c r="F135" s="62">
        <v>0</v>
      </c>
      <c r="G135" s="60">
        <f>D135-E135+F135</f>
        <v>0</v>
      </c>
      <c r="H135" s="87"/>
      <c r="I135" s="96" t="s">
        <v>72</v>
      </c>
      <c r="J135" s="68" t="s">
        <v>73</v>
      </c>
      <c r="K135" s="61">
        <f t="shared" ref="K135" si="106">E135</f>
        <v>4867.09</v>
      </c>
      <c r="L135" s="62">
        <f t="shared" ref="L135" si="107">F135</f>
        <v>0</v>
      </c>
      <c r="M135" s="146">
        <f t="shared" ref="M135" si="108">L135-K135</f>
        <v>-4867.09</v>
      </c>
      <c r="N135" s="159"/>
      <c r="O135" s="42"/>
      <c r="P135" s="42"/>
      <c r="Q135" s="42"/>
      <c r="R135" s="42"/>
      <c r="S135" s="51"/>
      <c r="T135" s="42"/>
      <c r="U135" s="42"/>
      <c r="V135" s="42"/>
      <c r="W135" s="42"/>
      <c r="X135" s="42"/>
      <c r="Y135" s="42"/>
      <c r="Z135" s="42"/>
      <c r="AA135" s="42"/>
      <c r="AB135" s="42"/>
      <c r="AC135" s="41"/>
      <c r="AD135" s="41"/>
      <c r="AE135" s="41"/>
      <c r="AF135" s="41"/>
    </row>
    <row r="136" spans="1:32" s="52" customFormat="1" ht="25.5" customHeight="1" x14ac:dyDescent="0.2">
      <c r="A136" s="41"/>
      <c r="B136" s="333" t="s">
        <v>310</v>
      </c>
      <c r="C136" s="302"/>
      <c r="D136" s="97">
        <f>SUM(D134:D135)</f>
        <v>4867.09</v>
      </c>
      <c r="E136" s="97">
        <f>SUM(E134:E135)</f>
        <v>4867.09</v>
      </c>
      <c r="F136" s="97">
        <f>SUM(F134:F135)</f>
        <v>0</v>
      </c>
      <c r="G136" s="97">
        <f>SUM(G134:G135)</f>
        <v>0</v>
      </c>
      <c r="H136" s="162"/>
      <c r="I136" s="300" t="str">
        <f>B136</f>
        <v>TOTALCAMINO EL SESTEO PEJ (031) PRESTAMO BPDC</v>
      </c>
      <c r="J136" s="300"/>
      <c r="K136" s="97">
        <f>SUM(K134:K135)</f>
        <v>4867.09</v>
      </c>
      <c r="L136" s="97">
        <f>SUM(L134:L135)</f>
        <v>0</v>
      </c>
      <c r="M136" s="101">
        <f>SUM(M134:M135)</f>
        <v>-4867.09</v>
      </c>
      <c r="N136" s="159"/>
      <c r="O136" s="42"/>
      <c r="P136" s="42"/>
      <c r="Q136" s="42"/>
      <c r="R136" s="42"/>
      <c r="S136" s="51"/>
      <c r="T136" s="42"/>
      <c r="U136" s="42"/>
      <c r="V136" s="42"/>
      <c r="W136" s="42"/>
      <c r="X136" s="42"/>
      <c r="Y136" s="42"/>
      <c r="Z136" s="42"/>
      <c r="AA136" s="42"/>
      <c r="AB136" s="42"/>
      <c r="AC136" s="41"/>
      <c r="AD136" s="41"/>
      <c r="AE136" s="41"/>
      <c r="AF136" s="41"/>
    </row>
    <row r="137" spans="1:32" s="52" customFormat="1" ht="22.9" customHeight="1" x14ac:dyDescent="0.2">
      <c r="A137" s="41"/>
      <c r="B137" s="69"/>
      <c r="C137" s="68"/>
      <c r="D137" s="70"/>
      <c r="E137" s="68"/>
      <c r="F137" s="68"/>
      <c r="G137" s="68"/>
      <c r="H137" s="68"/>
      <c r="I137" s="68"/>
      <c r="J137" s="68"/>
      <c r="K137" s="68"/>
      <c r="L137" s="68"/>
      <c r="M137" s="111"/>
      <c r="N137" s="159"/>
      <c r="O137" s="42"/>
      <c r="P137" s="42"/>
      <c r="Q137" s="42"/>
      <c r="R137" s="42"/>
      <c r="S137" s="51"/>
      <c r="T137" s="42"/>
      <c r="U137" s="42"/>
      <c r="V137" s="42"/>
      <c r="W137" s="42"/>
      <c r="X137" s="42"/>
      <c r="Y137" s="42"/>
      <c r="Z137" s="42"/>
      <c r="AA137" s="42"/>
      <c r="AB137" s="42"/>
      <c r="AC137" s="41"/>
      <c r="AD137" s="41"/>
      <c r="AE137" s="41"/>
      <c r="AF137" s="41"/>
    </row>
    <row r="138" spans="1:32" s="52" customFormat="1" ht="22.9" customHeight="1" x14ac:dyDescent="0.2">
      <c r="A138" s="41"/>
      <c r="B138" s="74" t="s">
        <v>315</v>
      </c>
      <c r="C138" s="75"/>
      <c r="D138" s="76"/>
      <c r="E138" s="77"/>
      <c r="F138" s="78"/>
      <c r="G138" s="76"/>
      <c r="H138" s="79"/>
      <c r="I138" s="127"/>
      <c r="J138" s="127"/>
      <c r="K138" s="127"/>
      <c r="L138" s="127"/>
      <c r="M138" s="145"/>
      <c r="N138" s="159"/>
      <c r="O138" s="42"/>
      <c r="P138" s="42"/>
      <c r="Q138" s="42"/>
      <c r="R138" s="42"/>
      <c r="S138" s="51"/>
      <c r="T138" s="42"/>
      <c r="U138" s="42"/>
      <c r="V138" s="42"/>
      <c r="W138" s="42"/>
      <c r="X138" s="42"/>
      <c r="Y138" s="42"/>
      <c r="Z138" s="42"/>
      <c r="AA138" s="42"/>
      <c r="AB138" s="42"/>
      <c r="AC138" s="41"/>
      <c r="AD138" s="41"/>
      <c r="AE138" s="41"/>
      <c r="AF138" s="41"/>
    </row>
    <row r="139" spans="1:32" s="52" customFormat="1" ht="22.9" customHeight="1" x14ac:dyDescent="0.2">
      <c r="A139" s="41"/>
      <c r="B139" s="85" t="s">
        <v>316</v>
      </c>
      <c r="C139" s="86" t="s">
        <v>124</v>
      </c>
      <c r="D139" s="60"/>
      <c r="E139" s="61"/>
      <c r="F139" s="62"/>
      <c r="G139" s="60"/>
      <c r="H139" s="87"/>
      <c r="I139" s="113" t="s">
        <v>68</v>
      </c>
      <c r="J139" s="86" t="s">
        <v>69</v>
      </c>
      <c r="K139" s="131"/>
      <c r="L139" s="131"/>
      <c r="M139" s="90"/>
      <c r="N139" s="159"/>
      <c r="O139" s="42"/>
      <c r="P139" s="42"/>
      <c r="Q139" s="42"/>
      <c r="R139" s="42"/>
      <c r="S139" s="51"/>
      <c r="T139" s="42"/>
      <c r="U139" s="42"/>
      <c r="V139" s="42"/>
      <c r="W139" s="42"/>
      <c r="X139" s="42"/>
      <c r="Y139" s="42"/>
      <c r="Z139" s="42"/>
      <c r="AA139" s="42"/>
      <c r="AB139" s="42"/>
      <c r="AC139" s="41"/>
      <c r="AD139" s="41"/>
      <c r="AE139" s="41"/>
      <c r="AF139" s="41"/>
    </row>
    <row r="140" spans="1:32" s="52" customFormat="1" ht="22.9" customHeight="1" x14ac:dyDescent="0.2">
      <c r="A140" s="41"/>
      <c r="B140" s="91" t="s">
        <v>317</v>
      </c>
      <c r="C140" s="92" t="s">
        <v>312</v>
      </c>
      <c r="D140" s="60">
        <v>7531.83</v>
      </c>
      <c r="E140" s="61">
        <v>7531.83</v>
      </c>
      <c r="F140" s="62">
        <v>0</v>
      </c>
      <c r="G140" s="60">
        <f>D140-E140+F140</f>
        <v>0</v>
      </c>
      <c r="H140" s="87"/>
      <c r="I140" s="96" t="s">
        <v>72</v>
      </c>
      <c r="J140" s="68" t="s">
        <v>73</v>
      </c>
      <c r="K140" s="61">
        <f t="shared" ref="K140" si="109">E140</f>
        <v>7531.83</v>
      </c>
      <c r="L140" s="62">
        <f t="shared" ref="L140" si="110">F140</f>
        <v>0</v>
      </c>
      <c r="M140" s="146">
        <f t="shared" ref="M140" si="111">L140-K140</f>
        <v>-7531.83</v>
      </c>
      <c r="N140" s="159"/>
      <c r="O140" s="42"/>
      <c r="P140" s="42"/>
      <c r="Q140" s="42"/>
      <c r="R140" s="42"/>
      <c r="S140" s="51"/>
      <c r="T140" s="42"/>
      <c r="U140" s="42"/>
      <c r="V140" s="42"/>
      <c r="W140" s="42"/>
      <c r="X140" s="42"/>
      <c r="Y140" s="42"/>
      <c r="Z140" s="42"/>
      <c r="AA140" s="42"/>
      <c r="AB140" s="42"/>
      <c r="AC140" s="41"/>
      <c r="AD140" s="41"/>
      <c r="AE140" s="41"/>
      <c r="AF140" s="41"/>
    </row>
    <row r="141" spans="1:32" s="52" customFormat="1" ht="27" customHeight="1" x14ac:dyDescent="0.2">
      <c r="A141" s="41"/>
      <c r="B141" s="333" t="s">
        <v>318</v>
      </c>
      <c r="C141" s="302"/>
      <c r="D141" s="97">
        <f>SUM(D139:D140)</f>
        <v>7531.83</v>
      </c>
      <c r="E141" s="97">
        <f>SUM(E139:E140)</f>
        <v>7531.83</v>
      </c>
      <c r="F141" s="97">
        <f>SUM(F139:F140)</f>
        <v>0</v>
      </c>
      <c r="G141" s="97">
        <f>SUM(G139:G140)</f>
        <v>0</v>
      </c>
      <c r="H141" s="162"/>
      <c r="I141" s="300" t="str">
        <f>B141</f>
        <v>TOTAL CAMINO LA PONCIANA -AEROPUERTO III ETAPA PEJ (052) PREST BPDC</v>
      </c>
      <c r="J141" s="300"/>
      <c r="K141" s="97">
        <f>SUM(K139:K140)</f>
        <v>7531.83</v>
      </c>
      <c r="L141" s="97">
        <f>SUM(L139:L140)</f>
        <v>0</v>
      </c>
      <c r="M141" s="101">
        <f>SUM(M139:M140)</f>
        <v>-7531.83</v>
      </c>
      <c r="N141" s="159"/>
      <c r="O141" s="42"/>
      <c r="P141" s="42"/>
      <c r="Q141" s="42"/>
      <c r="R141" s="42"/>
      <c r="S141" s="51"/>
      <c r="T141" s="42"/>
      <c r="U141" s="42"/>
      <c r="V141" s="42"/>
      <c r="W141" s="42"/>
      <c r="X141" s="42"/>
      <c r="Y141" s="42"/>
      <c r="Z141" s="42"/>
      <c r="AA141" s="42"/>
      <c r="AB141" s="42"/>
      <c r="AC141" s="41"/>
      <c r="AD141" s="41"/>
      <c r="AE141" s="41"/>
      <c r="AF141" s="41"/>
    </row>
    <row r="142" spans="1:32" s="52" customFormat="1" ht="22.9" customHeight="1" x14ac:dyDescent="0.2">
      <c r="A142" s="41"/>
      <c r="B142" s="69"/>
      <c r="C142" s="68"/>
      <c r="D142" s="70"/>
      <c r="E142" s="68"/>
      <c r="F142" s="68"/>
      <c r="G142" s="68"/>
      <c r="H142" s="68"/>
      <c r="I142" s="68"/>
      <c r="J142" s="68"/>
      <c r="K142" s="68"/>
      <c r="L142" s="68"/>
      <c r="M142" s="111"/>
      <c r="N142" s="159"/>
      <c r="O142" s="42"/>
      <c r="P142" s="42"/>
      <c r="Q142" s="42"/>
      <c r="R142" s="42"/>
      <c r="S142" s="51"/>
      <c r="T142" s="42"/>
      <c r="U142" s="42"/>
      <c r="V142" s="42"/>
      <c r="W142" s="42"/>
      <c r="X142" s="42"/>
      <c r="Y142" s="42"/>
      <c r="Z142" s="42"/>
      <c r="AA142" s="42"/>
      <c r="AB142" s="42"/>
      <c r="AC142" s="41"/>
      <c r="AD142" s="41"/>
      <c r="AE142" s="41"/>
      <c r="AF142" s="41"/>
    </row>
    <row r="143" spans="1:32" s="52" customFormat="1" ht="24.6" customHeight="1" thickBot="1" x14ac:dyDescent="0.25">
      <c r="A143" s="41"/>
      <c r="B143" s="337" t="s">
        <v>165</v>
      </c>
      <c r="C143" s="338"/>
      <c r="D143" s="339">
        <f>D141+D136+D131+D126+D121+D116+D111+D106+D101+D94+D83</f>
        <v>46326313.120000005</v>
      </c>
      <c r="E143" s="339">
        <f t="shared" ref="E143:G143" si="112">E141+E136+E131+E126+E121+E116+E111+E106+E101+E94+E83</f>
        <v>3720371.9699999997</v>
      </c>
      <c r="F143" s="339">
        <f t="shared" si="112"/>
        <v>3720371.97</v>
      </c>
      <c r="G143" s="340">
        <f t="shared" si="112"/>
        <v>46326313.120000005</v>
      </c>
      <c r="H143" s="341"/>
      <c r="I143" s="342" t="s">
        <v>153</v>
      </c>
      <c r="J143" s="343"/>
      <c r="K143" s="339">
        <f t="shared" ref="K143:M143" si="113">K141+K136+K131+K126+K121+K116+K111+K106+K101+K94+K83</f>
        <v>3720371.9699999997</v>
      </c>
      <c r="L143" s="339">
        <f t="shared" si="113"/>
        <v>3720371.97</v>
      </c>
      <c r="M143" s="344">
        <f t="shared" si="113"/>
        <v>0</v>
      </c>
      <c r="N143" s="159"/>
      <c r="O143" s="42"/>
      <c r="P143" s="59"/>
      <c r="Q143" s="42"/>
      <c r="R143" s="42"/>
      <c r="S143" s="51"/>
      <c r="T143" s="42"/>
      <c r="U143" s="42"/>
      <c r="V143" s="42"/>
      <c r="W143" s="42"/>
      <c r="X143" s="42"/>
      <c r="Y143" s="42"/>
      <c r="Z143" s="42"/>
      <c r="AA143" s="42"/>
      <c r="AB143" s="42"/>
      <c r="AC143" s="41"/>
      <c r="AD143" s="41"/>
      <c r="AE143" s="41"/>
      <c r="AF143" s="41"/>
    </row>
    <row r="144" spans="1:32" s="41" customFormat="1" ht="61.5" customHeight="1" thickBot="1" x14ac:dyDescent="0.25">
      <c r="B144" s="103"/>
      <c r="C144" s="103"/>
      <c r="D144" s="104"/>
      <c r="E144" s="105"/>
      <c r="F144" s="106"/>
      <c r="G144" s="104"/>
      <c r="H144" s="68"/>
      <c r="I144" s="68"/>
      <c r="J144" s="107"/>
      <c r="K144" s="104"/>
      <c r="L144" s="104"/>
      <c r="M144" s="104"/>
      <c r="N144" s="159"/>
      <c r="O144" s="42"/>
      <c r="P144" s="42"/>
      <c r="Q144" s="42"/>
      <c r="R144" s="42"/>
      <c r="S144" s="51"/>
      <c r="T144" s="42"/>
      <c r="U144" s="42"/>
      <c r="V144" s="42"/>
      <c r="W144" s="42"/>
      <c r="X144" s="42"/>
      <c r="Y144" s="42"/>
      <c r="Z144" s="42"/>
      <c r="AA144" s="42"/>
      <c r="AB144" s="42"/>
    </row>
    <row r="145" spans="1:32" s="52" customFormat="1" ht="33.75" customHeight="1" x14ac:dyDescent="0.2">
      <c r="A145" s="41"/>
      <c r="B145" s="345" t="s">
        <v>184</v>
      </c>
      <c r="C145" s="346"/>
      <c r="D145" s="346"/>
      <c r="E145" s="346"/>
      <c r="F145" s="346"/>
      <c r="G145" s="346"/>
      <c r="H145" s="346"/>
      <c r="I145" s="346"/>
      <c r="J145" s="346"/>
      <c r="K145" s="346"/>
      <c r="L145" s="346"/>
      <c r="M145" s="347"/>
      <c r="N145" s="158" t="s">
        <v>136</v>
      </c>
      <c r="O145" s="42"/>
      <c r="P145" s="42"/>
      <c r="Q145" s="42"/>
      <c r="R145" s="42"/>
      <c r="S145" s="51"/>
      <c r="T145" s="42"/>
      <c r="U145" s="42"/>
      <c r="V145" s="42"/>
      <c r="W145" s="42"/>
      <c r="X145" s="42"/>
      <c r="Y145" s="42"/>
      <c r="Z145" s="42"/>
      <c r="AA145" s="42"/>
      <c r="AB145" s="42"/>
      <c r="AC145" s="41"/>
      <c r="AD145" s="41"/>
      <c r="AE145" s="41"/>
      <c r="AF145" s="41"/>
    </row>
    <row r="146" spans="1:32" s="52" customFormat="1" ht="11.25" customHeight="1" x14ac:dyDescent="0.2">
      <c r="A146" s="41"/>
      <c r="B146" s="69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111"/>
      <c r="N146" s="159"/>
      <c r="O146" s="42"/>
      <c r="P146" s="42"/>
      <c r="Q146" s="42"/>
      <c r="R146" s="42"/>
      <c r="S146" s="51"/>
      <c r="T146" s="42"/>
      <c r="U146" s="42"/>
      <c r="V146" s="42"/>
      <c r="W146" s="42"/>
      <c r="X146" s="42"/>
      <c r="Y146" s="42"/>
      <c r="Z146" s="42"/>
      <c r="AA146" s="42"/>
      <c r="AB146" s="42"/>
      <c r="AC146" s="41"/>
      <c r="AD146" s="41"/>
      <c r="AE146" s="41"/>
      <c r="AF146" s="41"/>
    </row>
    <row r="147" spans="1:32" s="52" customFormat="1" ht="23.25" customHeight="1" x14ac:dyDescent="0.2">
      <c r="A147" s="41"/>
      <c r="B147" s="74" t="s">
        <v>239</v>
      </c>
      <c r="C147" s="75"/>
      <c r="D147" s="76"/>
      <c r="E147" s="77"/>
      <c r="F147" s="78"/>
      <c r="G147" s="76"/>
      <c r="H147" s="79"/>
      <c r="I147" s="127"/>
      <c r="J147" s="127"/>
      <c r="K147" s="127"/>
      <c r="L147" s="127"/>
      <c r="M147" s="145"/>
      <c r="N147" s="159"/>
      <c r="O147" s="42"/>
      <c r="P147" s="42"/>
      <c r="Q147" s="42"/>
      <c r="R147" s="42"/>
      <c r="S147" s="51"/>
      <c r="T147" s="42"/>
      <c r="U147" s="42"/>
      <c r="V147" s="42"/>
      <c r="W147" s="42"/>
      <c r="X147" s="42"/>
      <c r="Y147" s="42"/>
      <c r="Z147" s="42"/>
      <c r="AA147" s="42"/>
      <c r="AB147" s="42"/>
      <c r="AC147" s="41"/>
      <c r="AD147" s="41"/>
      <c r="AE147" s="41"/>
      <c r="AF147" s="41"/>
    </row>
    <row r="148" spans="1:32" s="52" customFormat="1" ht="23.25" customHeight="1" x14ac:dyDescent="0.2">
      <c r="A148" s="41"/>
      <c r="B148" s="85" t="s">
        <v>240</v>
      </c>
      <c r="C148" s="86"/>
      <c r="D148" s="104"/>
      <c r="E148" s="105"/>
      <c r="F148" s="106"/>
      <c r="G148" s="60"/>
      <c r="H148" s="87"/>
      <c r="I148" s="113" t="s">
        <v>68</v>
      </c>
      <c r="J148" s="86" t="s">
        <v>69</v>
      </c>
      <c r="K148" s="131"/>
      <c r="L148" s="131"/>
      <c r="M148" s="90"/>
      <c r="N148" s="159"/>
      <c r="O148" s="42"/>
      <c r="P148" s="42"/>
      <c r="Q148" s="42"/>
      <c r="R148" s="42"/>
      <c r="S148" s="51"/>
      <c r="T148" s="42"/>
      <c r="U148" s="42"/>
      <c r="V148" s="42"/>
      <c r="W148" s="42"/>
      <c r="X148" s="42"/>
      <c r="Y148" s="42"/>
      <c r="Z148" s="42"/>
      <c r="AA148" s="42"/>
      <c r="AB148" s="42"/>
      <c r="AC148" s="41"/>
      <c r="AD148" s="41"/>
      <c r="AE148" s="41"/>
      <c r="AF148" s="41"/>
    </row>
    <row r="149" spans="1:32" s="52" customFormat="1" ht="23.25" customHeight="1" x14ac:dyDescent="0.2">
      <c r="A149" s="41"/>
      <c r="B149" s="91" t="s">
        <v>241</v>
      </c>
      <c r="C149" s="70" t="s">
        <v>181</v>
      </c>
      <c r="D149" s="60">
        <v>479400</v>
      </c>
      <c r="E149" s="61">
        <v>479400</v>
      </c>
      <c r="F149" s="62">
        <v>0</v>
      </c>
      <c r="G149" s="60">
        <f>D149-E149+F149</f>
        <v>0</v>
      </c>
      <c r="H149" s="87"/>
      <c r="I149" s="96" t="s">
        <v>78</v>
      </c>
      <c r="J149" s="68" t="s">
        <v>79</v>
      </c>
      <c r="K149" s="61">
        <f t="shared" ref="K149" si="114">E149</f>
        <v>479400</v>
      </c>
      <c r="L149" s="62">
        <f t="shared" ref="L149" si="115">F149</f>
        <v>0</v>
      </c>
      <c r="M149" s="94">
        <f t="shared" ref="M149" si="116">L149-K149</f>
        <v>-479400</v>
      </c>
      <c r="N149" s="159"/>
      <c r="O149" s="42"/>
      <c r="P149" s="42"/>
      <c r="Q149" s="42"/>
      <c r="R149" s="42"/>
      <c r="S149" s="51"/>
      <c r="T149" s="42"/>
      <c r="U149" s="42"/>
      <c r="V149" s="42"/>
      <c r="W149" s="42"/>
      <c r="X149" s="42"/>
      <c r="Y149" s="42"/>
      <c r="Z149" s="42"/>
      <c r="AA149" s="42"/>
      <c r="AB149" s="42"/>
      <c r="AC149" s="41"/>
      <c r="AD149" s="41"/>
      <c r="AE149" s="41"/>
      <c r="AF149" s="41"/>
    </row>
    <row r="150" spans="1:32" s="52" customFormat="1" ht="23.25" customHeight="1" x14ac:dyDescent="0.2">
      <c r="A150" s="41"/>
      <c r="B150" s="85" t="s">
        <v>244</v>
      </c>
      <c r="C150" s="86"/>
      <c r="D150" s="104"/>
      <c r="E150" s="105"/>
      <c r="F150" s="106"/>
      <c r="G150" s="60"/>
      <c r="H150" s="87"/>
      <c r="I150" s="113" t="s">
        <v>68</v>
      </c>
      <c r="J150" s="86" t="s">
        <v>69</v>
      </c>
      <c r="K150" s="131"/>
      <c r="L150" s="131"/>
      <c r="M150" s="90"/>
      <c r="N150" s="159"/>
      <c r="O150" s="42"/>
      <c r="P150" s="42"/>
      <c r="Q150" s="42"/>
      <c r="R150" s="42"/>
      <c r="S150" s="51"/>
      <c r="T150" s="42"/>
      <c r="U150" s="42"/>
      <c r="V150" s="42"/>
      <c r="W150" s="42"/>
      <c r="X150" s="42"/>
      <c r="Y150" s="42"/>
      <c r="Z150" s="42"/>
      <c r="AA150" s="42"/>
      <c r="AB150" s="42"/>
      <c r="AC150" s="41"/>
      <c r="AD150" s="41"/>
      <c r="AE150" s="41"/>
      <c r="AF150" s="41"/>
    </row>
    <row r="151" spans="1:32" s="52" customFormat="1" ht="21.75" customHeight="1" x14ac:dyDescent="0.2">
      <c r="A151" s="41"/>
      <c r="B151" s="91" t="s">
        <v>242</v>
      </c>
      <c r="C151" s="70" t="s">
        <v>243</v>
      </c>
      <c r="D151" s="60">
        <v>136929</v>
      </c>
      <c r="E151" s="61">
        <v>136929</v>
      </c>
      <c r="F151" s="62">
        <v>0</v>
      </c>
      <c r="G151" s="60">
        <f>D151-E151+F151</f>
        <v>0</v>
      </c>
      <c r="H151" s="87"/>
      <c r="I151" s="96" t="s">
        <v>78</v>
      </c>
      <c r="J151" s="68" t="s">
        <v>79</v>
      </c>
      <c r="K151" s="61">
        <f t="shared" ref="K151" si="117">E151</f>
        <v>136929</v>
      </c>
      <c r="L151" s="62">
        <f t="shared" ref="L151" si="118">F151</f>
        <v>0</v>
      </c>
      <c r="M151" s="94">
        <f t="shared" ref="M151" si="119">L151-K151</f>
        <v>-136929</v>
      </c>
      <c r="N151" s="159"/>
      <c r="O151" s="42"/>
      <c r="P151" s="42"/>
      <c r="Q151" s="42"/>
      <c r="R151" s="42"/>
      <c r="S151" s="51"/>
      <c r="T151" s="42"/>
      <c r="U151" s="42"/>
      <c r="V151" s="42"/>
      <c r="W151" s="42"/>
      <c r="X151" s="42"/>
      <c r="Y151" s="42"/>
      <c r="Z151" s="42"/>
      <c r="AA151" s="42"/>
      <c r="AB151" s="42"/>
      <c r="AC151" s="41"/>
      <c r="AD151" s="41"/>
      <c r="AE151" s="41"/>
      <c r="AF151" s="41"/>
    </row>
    <row r="152" spans="1:32" s="52" customFormat="1" ht="32.25" customHeight="1" x14ac:dyDescent="0.2">
      <c r="A152" s="41"/>
      <c r="B152" s="289" t="s">
        <v>247</v>
      </c>
      <c r="C152" s="254"/>
      <c r="D152" s="97">
        <f>SUM(D149:D151)</f>
        <v>616329</v>
      </c>
      <c r="E152" s="97">
        <f t="shared" ref="E152:G152" si="120">SUM(E149:E151)</f>
        <v>616329</v>
      </c>
      <c r="F152" s="97">
        <f t="shared" si="120"/>
        <v>0</v>
      </c>
      <c r="G152" s="97">
        <f t="shared" si="120"/>
        <v>0</v>
      </c>
      <c r="H152" s="162"/>
      <c r="I152" s="99"/>
      <c r="J152" s="100" t="s">
        <v>119</v>
      </c>
      <c r="K152" s="97">
        <f t="shared" ref="K152" si="121">SUM(K149:K151)</f>
        <v>616329</v>
      </c>
      <c r="L152" s="97">
        <f t="shared" ref="L152" si="122">SUM(L149:L151)</f>
        <v>0</v>
      </c>
      <c r="M152" s="101">
        <f t="shared" ref="M152" si="123">SUM(M149:M151)</f>
        <v>-616329</v>
      </c>
      <c r="N152" s="159"/>
      <c r="O152" s="42"/>
      <c r="P152" s="42"/>
      <c r="Q152" s="42"/>
      <c r="R152" s="42"/>
      <c r="S152" s="51"/>
      <c r="T152" s="42"/>
      <c r="U152" s="42"/>
      <c r="V152" s="42"/>
      <c r="W152" s="42"/>
      <c r="X152" s="42"/>
      <c r="Y152" s="42"/>
      <c r="Z152" s="42"/>
      <c r="AA152" s="42"/>
      <c r="AB152" s="42"/>
      <c r="AC152" s="41"/>
      <c r="AD152" s="41"/>
      <c r="AE152" s="41"/>
      <c r="AF152" s="41"/>
    </row>
    <row r="153" spans="1:32" s="52" customFormat="1" ht="16.5" customHeight="1" x14ac:dyDescent="0.2">
      <c r="A153" s="41"/>
      <c r="B153" s="69"/>
      <c r="C153" s="68"/>
      <c r="D153" s="70"/>
      <c r="E153" s="68"/>
      <c r="F153" s="68"/>
      <c r="G153" s="68"/>
      <c r="H153" s="68"/>
      <c r="I153" s="68"/>
      <c r="J153" s="68"/>
      <c r="K153" s="68"/>
      <c r="L153" s="68"/>
      <c r="M153" s="111"/>
      <c r="N153" s="159"/>
      <c r="O153" s="42"/>
      <c r="P153" s="42"/>
      <c r="Q153" s="42"/>
      <c r="R153" s="42"/>
      <c r="S153" s="51"/>
      <c r="T153" s="42"/>
      <c r="U153" s="42"/>
      <c r="V153" s="42"/>
      <c r="W153" s="42"/>
      <c r="X153" s="42"/>
      <c r="Y153" s="42"/>
      <c r="Z153" s="42"/>
      <c r="AA153" s="42"/>
      <c r="AB153" s="42"/>
      <c r="AC153" s="41"/>
      <c r="AD153" s="41"/>
      <c r="AE153" s="41"/>
      <c r="AF153" s="41"/>
    </row>
    <row r="154" spans="1:32" s="52" customFormat="1" ht="16.5" customHeight="1" x14ac:dyDescent="0.2">
      <c r="A154" s="41"/>
      <c r="B154" s="174" t="s">
        <v>248</v>
      </c>
      <c r="C154" s="140"/>
      <c r="D154" s="104"/>
      <c r="E154" s="129"/>
      <c r="F154" s="130"/>
      <c r="G154" s="104"/>
      <c r="H154" s="87"/>
      <c r="I154" s="68"/>
      <c r="J154" s="68"/>
      <c r="K154" s="68"/>
      <c r="L154" s="68"/>
      <c r="M154" s="111"/>
      <c r="N154" s="159"/>
      <c r="O154" s="42"/>
      <c r="P154" s="42"/>
      <c r="Q154" s="42"/>
      <c r="R154" s="42"/>
      <c r="S154" s="51"/>
      <c r="T154" s="42"/>
      <c r="U154" s="42"/>
      <c r="V154" s="42"/>
      <c r="W154" s="42"/>
      <c r="X154" s="42"/>
      <c r="Y154" s="42"/>
      <c r="Z154" s="42"/>
      <c r="AA154" s="42"/>
      <c r="AB154" s="42"/>
      <c r="AC154" s="41"/>
      <c r="AD154" s="41"/>
      <c r="AE154" s="41"/>
      <c r="AF154" s="41"/>
    </row>
    <row r="155" spans="1:32" s="52" customFormat="1" ht="16.5" customHeight="1" x14ac:dyDescent="0.2">
      <c r="A155" s="41"/>
      <c r="B155" s="85" t="s">
        <v>250</v>
      </c>
      <c r="C155" s="86" t="s">
        <v>124</v>
      </c>
      <c r="D155" s="104"/>
      <c r="E155" s="105"/>
      <c r="F155" s="106"/>
      <c r="G155" s="60"/>
      <c r="H155" s="87"/>
      <c r="I155" s="113" t="s">
        <v>68</v>
      </c>
      <c r="J155" s="86" t="s">
        <v>69</v>
      </c>
      <c r="K155" s="131"/>
      <c r="L155" s="131"/>
      <c r="M155" s="90"/>
      <c r="N155" s="159"/>
      <c r="O155" s="42"/>
      <c r="P155" s="42"/>
      <c r="Q155" s="42"/>
      <c r="R155" s="42"/>
      <c r="S155" s="51"/>
      <c r="T155" s="42"/>
      <c r="U155" s="42"/>
      <c r="V155" s="42"/>
      <c r="W155" s="42"/>
      <c r="X155" s="42"/>
      <c r="Y155" s="42"/>
      <c r="Z155" s="42"/>
      <c r="AA155" s="42"/>
      <c r="AB155" s="42"/>
      <c r="AC155" s="41"/>
      <c r="AD155" s="41"/>
      <c r="AE155" s="41"/>
      <c r="AF155" s="41"/>
    </row>
    <row r="156" spans="1:32" s="52" customFormat="1" ht="24.75" customHeight="1" x14ac:dyDescent="0.2">
      <c r="A156" s="41"/>
      <c r="B156" s="91" t="s">
        <v>249</v>
      </c>
      <c r="C156" s="92" t="s">
        <v>128</v>
      </c>
      <c r="D156" s="60">
        <v>633000</v>
      </c>
      <c r="E156" s="61">
        <v>116000</v>
      </c>
      <c r="F156" s="62">
        <v>0</v>
      </c>
      <c r="G156" s="60">
        <f>D156-E156+F156</f>
        <v>517000</v>
      </c>
      <c r="H156" s="87"/>
      <c r="I156" s="96" t="s">
        <v>78</v>
      </c>
      <c r="J156" s="68" t="s">
        <v>79</v>
      </c>
      <c r="K156" s="61">
        <f t="shared" ref="K156" si="124">E156</f>
        <v>116000</v>
      </c>
      <c r="L156" s="62">
        <f t="shared" ref="L156" si="125">F156</f>
        <v>0</v>
      </c>
      <c r="M156" s="94">
        <f t="shared" ref="M156" si="126">L156-K156</f>
        <v>-116000</v>
      </c>
      <c r="N156" s="159"/>
      <c r="O156" s="42"/>
      <c r="P156" s="42"/>
      <c r="Q156" s="42"/>
      <c r="R156" s="42"/>
      <c r="S156" s="51"/>
      <c r="T156" s="42"/>
      <c r="U156" s="42"/>
      <c r="V156" s="42"/>
      <c r="W156" s="42"/>
      <c r="X156" s="42"/>
      <c r="Y156" s="42"/>
      <c r="Z156" s="42"/>
      <c r="AA156" s="42"/>
      <c r="AB156" s="42"/>
      <c r="AC156" s="41"/>
      <c r="AD156" s="41"/>
      <c r="AE156" s="41"/>
      <c r="AF156" s="41"/>
    </row>
    <row r="157" spans="1:32" s="52" customFormat="1" ht="16.5" customHeight="1" x14ac:dyDescent="0.2">
      <c r="A157" s="41"/>
      <c r="B157" s="85" t="s">
        <v>251</v>
      </c>
      <c r="C157" s="86" t="s">
        <v>134</v>
      </c>
      <c r="D157" s="60"/>
      <c r="E157" s="61"/>
      <c r="F157" s="106"/>
      <c r="G157" s="68"/>
      <c r="H157" s="87"/>
      <c r="I157" s="71"/>
      <c r="J157" s="72"/>
      <c r="K157" s="68"/>
      <c r="L157" s="68"/>
      <c r="M157" s="111"/>
      <c r="N157" s="159"/>
      <c r="O157" s="42"/>
      <c r="P157" s="42"/>
      <c r="Q157" s="42"/>
      <c r="R157" s="42"/>
      <c r="S157" s="51"/>
      <c r="T157" s="42"/>
      <c r="U157" s="42"/>
      <c r="V157" s="42"/>
      <c r="W157" s="42"/>
      <c r="X157" s="42"/>
      <c r="Y157" s="42"/>
      <c r="Z157" s="42"/>
      <c r="AA157" s="42"/>
      <c r="AB157" s="42"/>
      <c r="AC157" s="41"/>
      <c r="AD157" s="41"/>
      <c r="AE157" s="41"/>
      <c r="AF157" s="41"/>
    </row>
    <row r="158" spans="1:32" s="52" customFormat="1" ht="16.5" customHeight="1" x14ac:dyDescent="0.2">
      <c r="A158" s="41"/>
      <c r="B158" s="91" t="s">
        <v>252</v>
      </c>
      <c r="C158" s="70" t="s">
        <v>253</v>
      </c>
      <c r="D158" s="60">
        <v>278545.43</v>
      </c>
      <c r="E158" s="61">
        <v>0</v>
      </c>
      <c r="F158" s="62">
        <v>116000</v>
      </c>
      <c r="G158" s="60">
        <f>D158-E158+F158</f>
        <v>394545.43</v>
      </c>
      <c r="H158" s="87"/>
      <c r="I158" s="96" t="s">
        <v>78</v>
      </c>
      <c r="J158" s="68" t="s">
        <v>79</v>
      </c>
      <c r="K158" s="61">
        <f t="shared" ref="K158" si="127">E158</f>
        <v>0</v>
      </c>
      <c r="L158" s="62">
        <f t="shared" ref="L158" si="128">F158</f>
        <v>116000</v>
      </c>
      <c r="M158" s="94">
        <f t="shared" ref="M158" si="129">L158-K158</f>
        <v>116000</v>
      </c>
      <c r="N158" s="159"/>
      <c r="O158" s="42"/>
      <c r="P158" s="42"/>
      <c r="Q158" s="42"/>
      <c r="R158" s="42"/>
      <c r="S158" s="51"/>
      <c r="T158" s="42"/>
      <c r="U158" s="42"/>
      <c r="V158" s="42"/>
      <c r="W158" s="42"/>
      <c r="X158" s="42"/>
      <c r="Y158" s="42"/>
      <c r="Z158" s="42"/>
      <c r="AA158" s="42"/>
      <c r="AB158" s="42"/>
      <c r="AC158" s="41"/>
      <c r="AD158" s="41"/>
      <c r="AE158" s="41"/>
      <c r="AF158" s="41"/>
    </row>
    <row r="159" spans="1:32" s="52" customFormat="1" ht="23.25" customHeight="1" x14ac:dyDescent="0.2">
      <c r="A159" s="41"/>
      <c r="B159" s="289" t="s">
        <v>261</v>
      </c>
      <c r="C159" s="254"/>
      <c r="D159" s="97">
        <f>SUM(D156:D158)</f>
        <v>911545.42999999993</v>
      </c>
      <c r="E159" s="97">
        <f>SUM(E156:E158)</f>
        <v>116000</v>
      </c>
      <c r="F159" s="97">
        <f t="shared" ref="F159:G159" si="130">SUM(F156:F158)</f>
        <v>116000</v>
      </c>
      <c r="G159" s="97">
        <f t="shared" si="130"/>
        <v>911545.42999999993</v>
      </c>
      <c r="H159" s="98"/>
      <c r="I159" s="99"/>
      <c r="J159" s="100" t="s">
        <v>119</v>
      </c>
      <c r="K159" s="97">
        <f>SUM(K156:K158)</f>
        <v>116000</v>
      </c>
      <c r="L159" s="97">
        <f t="shared" ref="L159:M159" si="131">SUM(L156:L158)</f>
        <v>116000</v>
      </c>
      <c r="M159" s="101">
        <f t="shared" si="131"/>
        <v>0</v>
      </c>
      <c r="N159" s="159"/>
      <c r="O159" s="42"/>
      <c r="P159" s="42"/>
      <c r="Q159" s="42"/>
      <c r="R159" s="42"/>
      <c r="S159" s="51"/>
      <c r="T159" s="42"/>
      <c r="U159" s="42"/>
      <c r="V159" s="42"/>
      <c r="W159" s="42"/>
      <c r="X159" s="42"/>
      <c r="Y159" s="42"/>
      <c r="Z159" s="42"/>
      <c r="AA159" s="42"/>
      <c r="AB159" s="42"/>
      <c r="AC159" s="41"/>
      <c r="AD159" s="41"/>
      <c r="AE159" s="41"/>
      <c r="AF159" s="41"/>
    </row>
    <row r="160" spans="1:32" s="52" customFormat="1" ht="16.5" customHeight="1" x14ac:dyDescent="0.2">
      <c r="A160" s="41"/>
      <c r="B160" s="69"/>
      <c r="C160" s="68"/>
      <c r="D160" s="70"/>
      <c r="E160" s="68"/>
      <c r="F160" s="68"/>
      <c r="G160" s="68"/>
      <c r="H160" s="68"/>
      <c r="I160" s="68"/>
      <c r="J160" s="68"/>
      <c r="K160" s="68"/>
      <c r="L160" s="68"/>
      <c r="M160" s="111"/>
      <c r="N160" s="159"/>
      <c r="O160" s="42"/>
      <c r="P160" s="42"/>
      <c r="Q160" s="42"/>
      <c r="R160" s="42"/>
      <c r="S160" s="51"/>
      <c r="T160" s="42"/>
      <c r="U160" s="42"/>
      <c r="V160" s="42"/>
      <c r="W160" s="42"/>
      <c r="X160" s="42"/>
      <c r="Y160" s="42"/>
      <c r="Z160" s="42"/>
      <c r="AA160" s="42"/>
      <c r="AB160" s="42"/>
      <c r="AC160" s="41"/>
      <c r="AD160" s="41"/>
      <c r="AE160" s="41"/>
      <c r="AF160" s="41"/>
    </row>
    <row r="161" spans="1:32" s="52" customFormat="1" ht="21.75" customHeight="1" x14ac:dyDescent="0.2">
      <c r="A161" s="41"/>
      <c r="B161" s="74" t="s">
        <v>254</v>
      </c>
      <c r="C161" s="75"/>
      <c r="D161" s="76"/>
      <c r="E161" s="77"/>
      <c r="F161" s="78"/>
      <c r="G161" s="76"/>
      <c r="H161" s="79"/>
      <c r="I161" s="127"/>
      <c r="J161" s="127"/>
      <c r="K161" s="127"/>
      <c r="L161" s="127"/>
      <c r="M161" s="145"/>
      <c r="N161" s="159"/>
      <c r="O161" s="42"/>
      <c r="P161" s="42"/>
      <c r="Q161" s="42"/>
      <c r="R161" s="42"/>
      <c r="S161" s="51"/>
      <c r="T161" s="42"/>
      <c r="U161" s="42"/>
      <c r="V161" s="42"/>
      <c r="W161" s="42"/>
      <c r="X161" s="42"/>
      <c r="Y161" s="42"/>
      <c r="Z161" s="42"/>
      <c r="AA161" s="42"/>
      <c r="AB161" s="42"/>
      <c r="AC161" s="41"/>
      <c r="AD161" s="41"/>
      <c r="AE161" s="41"/>
      <c r="AF161" s="41"/>
    </row>
    <row r="162" spans="1:32" s="52" customFormat="1" ht="16.5" customHeight="1" x14ac:dyDescent="0.2">
      <c r="A162" s="41"/>
      <c r="B162" s="85" t="s">
        <v>257</v>
      </c>
      <c r="C162" s="86" t="s">
        <v>124</v>
      </c>
      <c r="D162" s="104"/>
      <c r="E162" s="105"/>
      <c r="F162" s="106"/>
      <c r="G162" s="60"/>
      <c r="H162" s="87"/>
      <c r="I162" s="113" t="s">
        <v>68</v>
      </c>
      <c r="J162" s="86" t="s">
        <v>69</v>
      </c>
      <c r="K162" s="131"/>
      <c r="L162" s="131"/>
      <c r="M162" s="90"/>
      <c r="N162" s="159"/>
      <c r="O162" s="42"/>
      <c r="P162" s="42"/>
      <c r="Q162" s="42"/>
      <c r="R162" s="42"/>
      <c r="S162" s="51"/>
      <c r="T162" s="42"/>
      <c r="U162" s="42"/>
      <c r="V162" s="42"/>
      <c r="W162" s="42"/>
      <c r="X162" s="42"/>
      <c r="Y162" s="42"/>
      <c r="Z162" s="42"/>
      <c r="AA162" s="42"/>
      <c r="AB162" s="42"/>
      <c r="AC162" s="41"/>
      <c r="AD162" s="41"/>
      <c r="AE162" s="41"/>
      <c r="AF162" s="41"/>
    </row>
    <row r="163" spans="1:32" s="52" customFormat="1" ht="16.5" customHeight="1" x14ac:dyDescent="0.2">
      <c r="A163" s="41"/>
      <c r="B163" s="91" t="s">
        <v>256</v>
      </c>
      <c r="C163" s="70" t="s">
        <v>151</v>
      </c>
      <c r="D163" s="60">
        <v>190000</v>
      </c>
      <c r="E163" s="61">
        <v>0</v>
      </c>
      <c r="F163" s="62">
        <v>700000</v>
      </c>
      <c r="G163" s="60">
        <f t="shared" ref="G163:G164" si="132">D163-E163+F163</f>
        <v>890000</v>
      </c>
      <c r="H163" s="87"/>
      <c r="I163" s="96" t="s">
        <v>78</v>
      </c>
      <c r="J163" s="68" t="s">
        <v>79</v>
      </c>
      <c r="K163" s="61">
        <f t="shared" ref="K163:K164" si="133">E163</f>
        <v>0</v>
      </c>
      <c r="L163" s="62">
        <f t="shared" ref="L163:L164" si="134">F163</f>
        <v>700000</v>
      </c>
      <c r="M163" s="94">
        <f t="shared" ref="M163:M164" si="135">L163-K163</f>
        <v>700000</v>
      </c>
      <c r="N163" s="159"/>
      <c r="O163" s="42"/>
      <c r="P163" s="42"/>
      <c r="Q163" s="42"/>
      <c r="R163" s="42"/>
      <c r="S163" s="51"/>
      <c r="T163" s="42"/>
      <c r="U163" s="42"/>
      <c r="V163" s="42"/>
      <c r="W163" s="42"/>
      <c r="X163" s="42"/>
      <c r="Y163" s="42"/>
      <c r="Z163" s="42"/>
      <c r="AA163" s="42"/>
      <c r="AB163" s="42"/>
      <c r="AC163" s="41"/>
      <c r="AD163" s="41"/>
      <c r="AE163" s="41"/>
      <c r="AF163" s="41"/>
    </row>
    <row r="164" spans="1:32" s="52" customFormat="1" ht="21.75" customHeight="1" x14ac:dyDescent="0.2">
      <c r="A164" s="41"/>
      <c r="B164" s="91" t="s">
        <v>255</v>
      </c>
      <c r="C164" s="92" t="s">
        <v>128</v>
      </c>
      <c r="D164" s="60">
        <v>1795000</v>
      </c>
      <c r="E164" s="61">
        <v>995000</v>
      </c>
      <c r="F164" s="62">
        <v>0</v>
      </c>
      <c r="G164" s="60">
        <f t="shared" si="132"/>
        <v>800000</v>
      </c>
      <c r="H164" s="87"/>
      <c r="I164" s="96" t="s">
        <v>78</v>
      </c>
      <c r="J164" s="68" t="s">
        <v>79</v>
      </c>
      <c r="K164" s="61">
        <f t="shared" si="133"/>
        <v>995000</v>
      </c>
      <c r="L164" s="62">
        <f t="shared" si="134"/>
        <v>0</v>
      </c>
      <c r="M164" s="94">
        <f t="shared" si="135"/>
        <v>-995000</v>
      </c>
      <c r="N164" s="159"/>
      <c r="O164" s="42"/>
      <c r="P164" s="42"/>
      <c r="Q164" s="42"/>
      <c r="R164" s="42"/>
      <c r="S164" s="51"/>
      <c r="T164" s="42"/>
      <c r="U164" s="42"/>
      <c r="V164" s="42"/>
      <c r="W164" s="42"/>
      <c r="X164" s="42"/>
      <c r="Y164" s="42"/>
      <c r="Z164" s="42"/>
      <c r="AA164" s="42"/>
      <c r="AB164" s="42"/>
      <c r="AC164" s="41"/>
      <c r="AD164" s="41"/>
      <c r="AE164" s="41"/>
      <c r="AF164" s="41"/>
    </row>
    <row r="165" spans="1:32" s="52" customFormat="1" ht="16.5" customHeight="1" x14ac:dyDescent="0.2">
      <c r="A165" s="41"/>
      <c r="B165" s="85" t="s">
        <v>259</v>
      </c>
      <c r="C165" s="86" t="s">
        <v>134</v>
      </c>
      <c r="D165" s="60"/>
      <c r="E165" s="61"/>
      <c r="F165" s="106"/>
      <c r="G165" s="68"/>
      <c r="H165" s="87"/>
      <c r="I165" s="71"/>
      <c r="J165" s="72"/>
      <c r="K165" s="68"/>
      <c r="L165" s="68"/>
      <c r="M165" s="111"/>
      <c r="N165" s="159"/>
      <c r="O165" s="42"/>
      <c r="P165" s="42"/>
      <c r="Q165" s="42"/>
      <c r="R165" s="42"/>
      <c r="S165" s="51"/>
      <c r="T165" s="42"/>
      <c r="U165" s="42"/>
      <c r="V165" s="42"/>
      <c r="W165" s="42"/>
      <c r="X165" s="42"/>
      <c r="Y165" s="42"/>
      <c r="Z165" s="42"/>
      <c r="AA165" s="42"/>
      <c r="AB165" s="42"/>
      <c r="AC165" s="41"/>
      <c r="AD165" s="41"/>
      <c r="AE165" s="41"/>
      <c r="AF165" s="41"/>
    </row>
    <row r="166" spans="1:32" s="52" customFormat="1" ht="16.5" customHeight="1" x14ac:dyDescent="0.2">
      <c r="A166" s="41"/>
      <c r="B166" s="91" t="s">
        <v>258</v>
      </c>
      <c r="C166" s="70" t="s">
        <v>253</v>
      </c>
      <c r="D166" s="60">
        <v>365973.45</v>
      </c>
      <c r="E166" s="61">
        <v>0</v>
      </c>
      <c r="F166" s="62">
        <v>295000</v>
      </c>
      <c r="G166" s="60">
        <f>D166-E166+F166</f>
        <v>660973.44999999995</v>
      </c>
      <c r="H166" s="87"/>
      <c r="I166" s="96" t="s">
        <v>78</v>
      </c>
      <c r="J166" s="68" t="s">
        <v>79</v>
      </c>
      <c r="K166" s="61">
        <f t="shared" ref="K166" si="136">E166</f>
        <v>0</v>
      </c>
      <c r="L166" s="62">
        <f t="shared" ref="L166" si="137">F166</f>
        <v>295000</v>
      </c>
      <c r="M166" s="94">
        <f t="shared" ref="M166" si="138">L166-K166</f>
        <v>295000</v>
      </c>
      <c r="N166" s="159"/>
      <c r="O166" s="42"/>
      <c r="P166" s="42"/>
      <c r="Q166" s="42"/>
      <c r="R166" s="42"/>
      <c r="S166" s="51"/>
      <c r="T166" s="42"/>
      <c r="U166" s="42"/>
      <c r="V166" s="42"/>
      <c r="W166" s="42"/>
      <c r="X166" s="42"/>
      <c r="Y166" s="42"/>
      <c r="Z166" s="42"/>
      <c r="AA166" s="42"/>
      <c r="AB166" s="42"/>
      <c r="AC166" s="41"/>
      <c r="AD166" s="41"/>
      <c r="AE166" s="41"/>
      <c r="AF166" s="41"/>
    </row>
    <row r="167" spans="1:32" s="52" customFormat="1" ht="22.5" customHeight="1" x14ac:dyDescent="0.2">
      <c r="A167" s="41"/>
      <c r="B167" s="289" t="s">
        <v>260</v>
      </c>
      <c r="C167" s="254"/>
      <c r="D167" s="97">
        <f>SUM(D163:D166)</f>
        <v>2350973.4500000002</v>
      </c>
      <c r="E167" s="97">
        <f t="shared" ref="E167:G167" si="139">SUM(E163:E166)</f>
        <v>995000</v>
      </c>
      <c r="F167" s="97">
        <f t="shared" si="139"/>
        <v>995000</v>
      </c>
      <c r="G167" s="97">
        <f t="shared" si="139"/>
        <v>2350973.4500000002</v>
      </c>
      <c r="H167" s="98"/>
      <c r="I167" s="99"/>
      <c r="J167" s="100" t="s">
        <v>119</v>
      </c>
      <c r="K167" s="97">
        <f t="shared" ref="K167" si="140">SUM(K163:K166)</f>
        <v>995000</v>
      </c>
      <c r="L167" s="97">
        <f t="shared" ref="L167" si="141">SUM(L163:L166)</f>
        <v>995000</v>
      </c>
      <c r="M167" s="101">
        <f t="shared" ref="M167" si="142">SUM(M163:M166)</f>
        <v>0</v>
      </c>
      <c r="N167" s="159"/>
      <c r="O167" s="42"/>
      <c r="P167" s="42"/>
      <c r="Q167" s="42"/>
      <c r="R167" s="42"/>
      <c r="S167" s="51"/>
      <c r="T167" s="42"/>
      <c r="U167" s="42"/>
      <c r="V167" s="42"/>
      <c r="W167" s="42"/>
      <c r="X167" s="42"/>
      <c r="Y167" s="42"/>
      <c r="Z167" s="42"/>
      <c r="AA167" s="42"/>
      <c r="AB167" s="42"/>
      <c r="AC167" s="41"/>
      <c r="AD167" s="41"/>
      <c r="AE167" s="41"/>
      <c r="AF167" s="41"/>
    </row>
    <row r="168" spans="1:32" s="52" customFormat="1" ht="16.5" customHeight="1" x14ac:dyDescent="0.2">
      <c r="A168" s="41"/>
      <c r="B168" s="69"/>
      <c r="C168" s="68"/>
      <c r="D168" s="70"/>
      <c r="E168" s="68"/>
      <c r="F168" s="68"/>
      <c r="G168" s="68"/>
      <c r="H168" s="68"/>
      <c r="I168" s="68"/>
      <c r="J168" s="68"/>
      <c r="K168" s="68"/>
      <c r="L168" s="68"/>
      <c r="M168" s="111"/>
      <c r="N168" s="159"/>
      <c r="O168" s="42"/>
      <c r="P168" s="42"/>
      <c r="Q168" s="42"/>
      <c r="R168" s="42"/>
      <c r="S168" s="51"/>
      <c r="T168" s="42"/>
      <c r="U168" s="42"/>
      <c r="V168" s="42"/>
      <c r="W168" s="42"/>
      <c r="X168" s="42"/>
      <c r="Y168" s="42"/>
      <c r="Z168" s="42"/>
      <c r="AA168" s="42"/>
      <c r="AB168" s="42"/>
      <c r="AC168" s="41"/>
      <c r="AD168" s="41"/>
      <c r="AE168" s="41"/>
      <c r="AF168" s="41"/>
    </row>
    <row r="169" spans="1:32" s="52" customFormat="1" ht="21" customHeight="1" x14ac:dyDescent="0.2">
      <c r="A169" s="41"/>
      <c r="B169" s="74" t="s">
        <v>187</v>
      </c>
      <c r="C169" s="75"/>
      <c r="D169" s="76"/>
      <c r="E169" s="77"/>
      <c r="F169" s="78"/>
      <c r="G169" s="76"/>
      <c r="H169" s="79"/>
      <c r="I169" s="127"/>
      <c r="J169" s="127"/>
      <c r="K169" s="127"/>
      <c r="L169" s="127"/>
      <c r="M169" s="145"/>
      <c r="N169" s="159"/>
      <c r="O169" s="42"/>
      <c r="P169" s="42"/>
      <c r="Q169" s="42"/>
      <c r="R169" s="42"/>
      <c r="S169" s="51"/>
      <c r="T169" s="42"/>
      <c r="U169" s="42"/>
      <c r="V169" s="42"/>
      <c r="W169" s="42"/>
      <c r="X169" s="42"/>
      <c r="Y169" s="42"/>
      <c r="Z169" s="42"/>
      <c r="AA169" s="42"/>
      <c r="AB169" s="42"/>
      <c r="AC169" s="41"/>
      <c r="AD169" s="41"/>
      <c r="AE169" s="41"/>
      <c r="AF169" s="41"/>
    </row>
    <row r="170" spans="1:32" s="52" customFormat="1" ht="15" customHeight="1" x14ac:dyDescent="0.2">
      <c r="A170" s="41"/>
      <c r="B170" s="85" t="s">
        <v>188</v>
      </c>
      <c r="C170" s="86"/>
      <c r="D170" s="104"/>
      <c r="E170" s="105"/>
      <c r="F170" s="106"/>
      <c r="G170" s="60"/>
      <c r="H170" s="87"/>
      <c r="I170" s="113" t="s">
        <v>68</v>
      </c>
      <c r="J170" s="86" t="s">
        <v>69</v>
      </c>
      <c r="K170" s="131"/>
      <c r="L170" s="131"/>
      <c r="M170" s="90"/>
      <c r="N170" s="159"/>
      <c r="O170" s="42"/>
      <c r="P170" s="42"/>
      <c r="Q170" s="42"/>
      <c r="R170" s="42"/>
      <c r="S170" s="51"/>
      <c r="T170" s="42"/>
      <c r="U170" s="42"/>
      <c r="V170" s="42"/>
      <c r="W170" s="42"/>
      <c r="X170" s="42"/>
      <c r="Y170" s="42"/>
      <c r="Z170" s="42"/>
      <c r="AA170" s="42"/>
      <c r="AB170" s="42"/>
      <c r="AC170" s="41"/>
      <c r="AD170" s="41"/>
      <c r="AE170" s="41"/>
      <c r="AF170" s="41"/>
    </row>
    <row r="171" spans="1:32" s="52" customFormat="1" ht="22.5" customHeight="1" x14ac:dyDescent="0.2">
      <c r="A171" s="41"/>
      <c r="B171" s="91" t="s">
        <v>189</v>
      </c>
      <c r="C171" s="70" t="s">
        <v>151</v>
      </c>
      <c r="D171" s="60">
        <v>4854320</v>
      </c>
      <c r="E171" s="61">
        <v>4854320</v>
      </c>
      <c r="F171" s="62">
        <v>0</v>
      </c>
      <c r="G171" s="60">
        <f>D171-E171+F171</f>
        <v>0</v>
      </c>
      <c r="H171" s="87"/>
      <c r="I171" s="96" t="s">
        <v>78</v>
      </c>
      <c r="J171" s="68" t="s">
        <v>79</v>
      </c>
      <c r="K171" s="61">
        <f t="shared" ref="K171" si="143">E171</f>
        <v>4854320</v>
      </c>
      <c r="L171" s="62">
        <f t="shared" ref="L171" si="144">F171</f>
        <v>0</v>
      </c>
      <c r="M171" s="94">
        <f t="shared" ref="M171" si="145">L171-K171</f>
        <v>-4854320</v>
      </c>
      <c r="N171" s="159"/>
      <c r="O171" s="42"/>
      <c r="P171" s="42"/>
      <c r="Q171" s="42"/>
      <c r="R171" s="42"/>
      <c r="S171" s="51"/>
      <c r="T171" s="42"/>
      <c r="U171" s="42"/>
      <c r="V171" s="42"/>
      <c r="W171" s="42"/>
      <c r="X171" s="42"/>
      <c r="Y171" s="42"/>
      <c r="Z171" s="42"/>
      <c r="AA171" s="42"/>
      <c r="AB171" s="42"/>
      <c r="AC171" s="41"/>
      <c r="AD171" s="41"/>
      <c r="AE171" s="41"/>
      <c r="AF171" s="41"/>
    </row>
    <row r="172" spans="1:32" s="52" customFormat="1" ht="24" customHeight="1" x14ac:dyDescent="0.2">
      <c r="A172" s="41"/>
      <c r="B172" s="289" t="s">
        <v>190</v>
      </c>
      <c r="C172" s="254"/>
      <c r="D172" s="97">
        <f>SUM(D171:D171)</f>
        <v>4854320</v>
      </c>
      <c r="E172" s="97">
        <f>SUM(E171:E171)</f>
        <v>4854320</v>
      </c>
      <c r="F172" s="97">
        <f>SUM(F171:F171)</f>
        <v>0</v>
      </c>
      <c r="G172" s="97">
        <f>SUM(G171:G171)</f>
        <v>0</v>
      </c>
      <c r="H172" s="98"/>
      <c r="I172" s="99"/>
      <c r="J172" s="100" t="s">
        <v>119</v>
      </c>
      <c r="K172" s="97">
        <f>SUM(K171:K171)</f>
        <v>4854320</v>
      </c>
      <c r="L172" s="97">
        <f>SUM(L171:L171)</f>
        <v>0</v>
      </c>
      <c r="M172" s="101">
        <f>SUM(M171:M171)</f>
        <v>-4854320</v>
      </c>
      <c r="N172" s="159"/>
      <c r="O172" s="42"/>
      <c r="P172" s="42"/>
      <c r="Q172" s="42"/>
      <c r="R172" s="42"/>
      <c r="S172" s="51"/>
      <c r="T172" s="42"/>
      <c r="U172" s="42"/>
      <c r="V172" s="42"/>
      <c r="W172" s="42"/>
      <c r="X172" s="42"/>
      <c r="Y172" s="42"/>
      <c r="Z172" s="42"/>
      <c r="AA172" s="42"/>
      <c r="AB172" s="42"/>
      <c r="AC172" s="41"/>
      <c r="AD172" s="41"/>
      <c r="AE172" s="41"/>
      <c r="AF172" s="41"/>
    </row>
    <row r="173" spans="1:32" s="52" customFormat="1" ht="19.5" customHeight="1" thickBot="1" x14ac:dyDescent="0.25">
      <c r="A173" s="41"/>
      <c r="B173" s="102"/>
      <c r="C173" s="103"/>
      <c r="D173" s="104"/>
      <c r="E173" s="104"/>
      <c r="F173" s="104"/>
      <c r="G173" s="104"/>
      <c r="H173" s="68"/>
      <c r="I173" s="68"/>
      <c r="J173" s="107"/>
      <c r="K173" s="104"/>
      <c r="L173" s="104"/>
      <c r="M173" s="108"/>
      <c r="N173" s="159"/>
      <c r="O173" s="42"/>
      <c r="P173" s="42"/>
      <c r="Q173" s="42"/>
      <c r="R173" s="42"/>
      <c r="S173" s="51"/>
      <c r="T173" s="42"/>
      <c r="U173" s="42"/>
      <c r="V173" s="42"/>
      <c r="W173" s="42"/>
      <c r="X173" s="42"/>
      <c r="Y173" s="42"/>
      <c r="Z173" s="42"/>
      <c r="AA173" s="42"/>
      <c r="AB173" s="42"/>
      <c r="AC173" s="41"/>
      <c r="AD173" s="41"/>
      <c r="AE173" s="41"/>
      <c r="AF173" s="41"/>
    </row>
    <row r="174" spans="1:32" s="52" customFormat="1" ht="26.25" customHeight="1" x14ac:dyDescent="0.2">
      <c r="A174" s="41"/>
      <c r="B174" s="115" t="s">
        <v>384</v>
      </c>
      <c r="C174" s="116"/>
      <c r="D174" s="117"/>
      <c r="E174" s="239"/>
      <c r="F174" s="240"/>
      <c r="G174" s="241"/>
      <c r="H174" s="120"/>
      <c r="I174" s="147"/>
      <c r="J174" s="147"/>
      <c r="K174" s="147"/>
      <c r="L174" s="147"/>
      <c r="M174" s="148"/>
      <c r="N174" s="159"/>
      <c r="O174" s="42"/>
      <c r="P174" s="42"/>
      <c r="Q174" s="42"/>
      <c r="R174" s="42"/>
      <c r="S174" s="51"/>
      <c r="T174" s="42"/>
      <c r="U174" s="42"/>
      <c r="V174" s="42"/>
      <c r="W174" s="42"/>
      <c r="X174" s="42"/>
      <c r="Y174" s="42"/>
      <c r="Z174" s="42"/>
      <c r="AA174" s="42"/>
      <c r="AB174" s="42"/>
      <c r="AC174" s="41"/>
      <c r="AD174" s="41"/>
      <c r="AE174" s="41"/>
      <c r="AF174" s="41"/>
    </row>
    <row r="175" spans="1:32" s="52" customFormat="1" ht="19.5" customHeight="1" x14ac:dyDescent="0.2">
      <c r="A175" s="41"/>
      <c r="B175" s="85" t="s">
        <v>387</v>
      </c>
      <c r="C175" s="86" t="s">
        <v>124</v>
      </c>
      <c r="D175" s="104"/>
      <c r="E175" s="105"/>
      <c r="F175" s="106"/>
      <c r="G175" s="128"/>
      <c r="H175" s="87"/>
      <c r="I175" s="113" t="s">
        <v>68</v>
      </c>
      <c r="J175" s="86" t="s">
        <v>69</v>
      </c>
      <c r="K175" s="131"/>
      <c r="L175" s="131"/>
      <c r="M175" s="90"/>
      <c r="N175" s="159"/>
      <c r="O175" s="42"/>
      <c r="P175" s="42"/>
      <c r="Q175" s="42"/>
      <c r="R175" s="42"/>
      <c r="S175" s="51"/>
      <c r="T175" s="42"/>
      <c r="U175" s="42"/>
      <c r="V175" s="42"/>
      <c r="W175" s="42"/>
      <c r="X175" s="42"/>
      <c r="Y175" s="42"/>
      <c r="Z175" s="42"/>
      <c r="AA175" s="42"/>
      <c r="AB175" s="42"/>
      <c r="AC175" s="41"/>
      <c r="AD175" s="41"/>
      <c r="AE175" s="41"/>
      <c r="AF175" s="41"/>
    </row>
    <row r="176" spans="1:32" s="52" customFormat="1" ht="19.5" customHeight="1" x14ac:dyDescent="0.2">
      <c r="A176" s="41"/>
      <c r="B176" s="91" t="s">
        <v>385</v>
      </c>
      <c r="C176" s="70" t="s">
        <v>294</v>
      </c>
      <c r="D176" s="60">
        <v>980000</v>
      </c>
      <c r="E176" s="61"/>
      <c r="F176" s="62">
        <v>3000000</v>
      </c>
      <c r="G176" s="60">
        <f>D176-E176+F176</f>
        <v>3980000</v>
      </c>
      <c r="H176" s="87"/>
      <c r="I176" s="96" t="s">
        <v>78</v>
      </c>
      <c r="J176" s="68" t="s">
        <v>79</v>
      </c>
      <c r="K176" s="61">
        <f t="shared" ref="K176" si="146">E176</f>
        <v>0</v>
      </c>
      <c r="L176" s="62">
        <f t="shared" ref="L176" si="147">F176</f>
        <v>3000000</v>
      </c>
      <c r="M176" s="94">
        <f t="shared" ref="M176" si="148">L176-K176</f>
        <v>3000000</v>
      </c>
      <c r="N176" s="159"/>
      <c r="O176" s="42"/>
      <c r="P176" s="42"/>
      <c r="Q176" s="42"/>
      <c r="R176" s="42"/>
      <c r="S176" s="51"/>
      <c r="T176" s="42"/>
      <c r="U176" s="42"/>
      <c r="V176" s="42"/>
      <c r="W176" s="42"/>
      <c r="X176" s="42"/>
      <c r="Y176" s="42"/>
      <c r="Z176" s="42"/>
      <c r="AA176" s="42"/>
      <c r="AB176" s="42"/>
      <c r="AC176" s="41"/>
      <c r="AD176" s="41"/>
      <c r="AE176" s="41"/>
      <c r="AF176" s="41"/>
    </row>
    <row r="177" spans="1:32" s="52" customFormat="1" ht="19.5" customHeight="1" x14ac:dyDescent="0.2">
      <c r="A177" s="41"/>
      <c r="B177" s="85" t="s">
        <v>388</v>
      </c>
      <c r="C177" s="86" t="s">
        <v>135</v>
      </c>
      <c r="D177" s="60"/>
      <c r="E177" s="61"/>
      <c r="F177" s="62"/>
      <c r="G177" s="60"/>
      <c r="H177" s="87"/>
      <c r="I177" s="96"/>
      <c r="J177" s="68"/>
      <c r="K177" s="61"/>
      <c r="L177" s="62"/>
      <c r="M177" s="94"/>
      <c r="N177" s="159"/>
      <c r="O177" s="42"/>
      <c r="P177" s="42"/>
      <c r="Q177" s="42"/>
      <c r="R177" s="42"/>
      <c r="S177" s="51"/>
      <c r="T177" s="42"/>
      <c r="U177" s="42"/>
      <c r="V177" s="42"/>
      <c r="W177" s="42"/>
      <c r="X177" s="42"/>
      <c r="Y177" s="42"/>
      <c r="Z177" s="42"/>
      <c r="AA177" s="42"/>
      <c r="AB177" s="42"/>
      <c r="AC177" s="41"/>
      <c r="AD177" s="41"/>
      <c r="AE177" s="41"/>
      <c r="AF177" s="41"/>
    </row>
    <row r="178" spans="1:32" s="52" customFormat="1" ht="19.5" customHeight="1" x14ac:dyDescent="0.2">
      <c r="A178" s="41"/>
      <c r="B178" s="91" t="s">
        <v>389</v>
      </c>
      <c r="C178" s="70" t="s">
        <v>390</v>
      </c>
      <c r="D178" s="60">
        <v>27398118</v>
      </c>
      <c r="E178" s="61">
        <v>3000000</v>
      </c>
      <c r="F178" s="62">
        <v>0</v>
      </c>
      <c r="G178" s="60">
        <f>D178-E178+F178</f>
        <v>24398118</v>
      </c>
      <c r="H178" s="87"/>
      <c r="I178" s="96" t="s">
        <v>78</v>
      </c>
      <c r="J178" s="68" t="s">
        <v>79</v>
      </c>
      <c r="K178" s="61">
        <f t="shared" ref="K178:L178" si="149">E178</f>
        <v>3000000</v>
      </c>
      <c r="L178" s="62">
        <f t="shared" si="149"/>
        <v>0</v>
      </c>
      <c r="M178" s="94">
        <f t="shared" ref="M178" si="150">L178-K178</f>
        <v>-3000000</v>
      </c>
      <c r="N178" s="159"/>
      <c r="O178" s="42"/>
      <c r="P178" s="42"/>
      <c r="Q178" s="42"/>
      <c r="R178" s="42"/>
      <c r="S178" s="51"/>
      <c r="T178" s="42"/>
      <c r="U178" s="42"/>
      <c r="V178" s="42"/>
      <c r="W178" s="42"/>
      <c r="X178" s="42"/>
      <c r="Y178" s="42"/>
      <c r="Z178" s="42"/>
      <c r="AA178" s="42"/>
      <c r="AB178" s="42"/>
      <c r="AC178" s="41"/>
      <c r="AD178" s="41"/>
      <c r="AE178" s="41"/>
      <c r="AF178" s="41"/>
    </row>
    <row r="179" spans="1:32" s="52" customFormat="1" ht="25.5" customHeight="1" thickBot="1" x14ac:dyDescent="0.25">
      <c r="A179" s="41"/>
      <c r="B179" s="298" t="s">
        <v>386</v>
      </c>
      <c r="C179" s="299"/>
      <c r="D179" s="167">
        <f>SUM(D175:D178)</f>
        <v>28378118</v>
      </c>
      <c r="E179" s="167">
        <f>SUM(E175:E178)</f>
        <v>3000000</v>
      </c>
      <c r="F179" s="167">
        <f t="shared" ref="F179:G179" si="151">SUM(F175:F178)</f>
        <v>3000000</v>
      </c>
      <c r="G179" s="167">
        <f t="shared" si="151"/>
        <v>28378118</v>
      </c>
      <c r="H179" s="114"/>
      <c r="I179" s="168"/>
      <c r="J179" s="169" t="s">
        <v>119</v>
      </c>
      <c r="K179" s="167">
        <f>SUM(K175:K178)</f>
        <v>3000000</v>
      </c>
      <c r="L179" s="167">
        <f t="shared" ref="L179:M179" si="152">SUM(L175:L178)</f>
        <v>3000000</v>
      </c>
      <c r="M179" s="242">
        <f t="shared" si="152"/>
        <v>0</v>
      </c>
      <c r="N179" s="159"/>
      <c r="O179" s="42"/>
      <c r="P179" s="42"/>
      <c r="Q179" s="42"/>
      <c r="R179" s="42"/>
      <c r="S179" s="51"/>
      <c r="T179" s="42"/>
      <c r="U179" s="42"/>
      <c r="V179" s="42"/>
      <c r="W179" s="42"/>
      <c r="X179" s="42"/>
      <c r="Y179" s="42"/>
      <c r="Z179" s="42"/>
      <c r="AA179" s="42"/>
      <c r="AB179" s="42"/>
      <c r="AC179" s="41"/>
      <c r="AD179" s="41"/>
      <c r="AE179" s="41"/>
      <c r="AF179" s="41"/>
    </row>
    <row r="180" spans="1:32" s="52" customFormat="1" ht="19.5" customHeight="1" thickBot="1" x14ac:dyDescent="0.25">
      <c r="A180" s="41"/>
      <c r="B180" s="103"/>
      <c r="C180" s="103"/>
      <c r="D180" s="104"/>
      <c r="E180" s="104"/>
      <c r="F180" s="104"/>
      <c r="G180" s="104"/>
      <c r="H180" s="68"/>
      <c r="I180" s="68"/>
      <c r="J180" s="107"/>
      <c r="K180" s="104"/>
      <c r="L180" s="104"/>
      <c r="M180" s="104"/>
      <c r="N180" s="159"/>
      <c r="O180" s="42"/>
      <c r="P180" s="42"/>
      <c r="Q180" s="42"/>
      <c r="R180" s="42"/>
      <c r="S180" s="51"/>
      <c r="T180" s="42"/>
      <c r="U180" s="42"/>
      <c r="V180" s="42"/>
      <c r="W180" s="42"/>
      <c r="X180" s="42"/>
      <c r="Y180" s="42"/>
      <c r="Z180" s="42"/>
      <c r="AA180" s="42"/>
      <c r="AB180" s="42"/>
      <c r="AC180" s="41"/>
      <c r="AD180" s="41"/>
      <c r="AE180" s="41"/>
      <c r="AF180" s="41"/>
    </row>
    <row r="181" spans="1:32" s="52" customFormat="1" ht="19.5" customHeight="1" x14ac:dyDescent="0.2">
      <c r="A181" s="41"/>
      <c r="B181" s="115" t="s">
        <v>207</v>
      </c>
      <c r="C181" s="116"/>
      <c r="D181" s="117"/>
      <c r="E181" s="118"/>
      <c r="F181" s="119"/>
      <c r="G181" s="117"/>
      <c r="H181" s="120"/>
      <c r="I181" s="147"/>
      <c r="J181" s="147"/>
      <c r="K181" s="147"/>
      <c r="L181" s="147"/>
      <c r="M181" s="148"/>
      <c r="N181" s="158" t="s">
        <v>206</v>
      </c>
      <c r="O181" s="42"/>
      <c r="P181" s="42"/>
      <c r="Q181" s="42"/>
      <c r="R181" s="42"/>
      <c r="S181" s="51"/>
      <c r="T181" s="42"/>
      <c r="U181" s="42"/>
      <c r="V181" s="42"/>
      <c r="W181" s="42"/>
      <c r="X181" s="42"/>
      <c r="Y181" s="42"/>
      <c r="Z181" s="42"/>
      <c r="AA181" s="42"/>
      <c r="AB181" s="42"/>
      <c r="AC181" s="41"/>
      <c r="AD181" s="41"/>
      <c r="AE181" s="41"/>
      <c r="AF181" s="41"/>
    </row>
    <row r="182" spans="1:32" s="52" customFormat="1" ht="19.5" customHeight="1" x14ac:dyDescent="0.2">
      <c r="A182" s="41"/>
      <c r="B182" s="85" t="s">
        <v>245</v>
      </c>
      <c r="C182" s="86" t="s">
        <v>124</v>
      </c>
      <c r="D182" s="104"/>
      <c r="E182" s="105"/>
      <c r="F182" s="106"/>
      <c r="G182" s="128"/>
      <c r="H182" s="87"/>
      <c r="I182" s="113" t="s">
        <v>68</v>
      </c>
      <c r="J182" s="86" t="s">
        <v>69</v>
      </c>
      <c r="K182" s="131"/>
      <c r="L182" s="131"/>
      <c r="M182" s="90"/>
      <c r="N182" s="158"/>
      <c r="O182" s="42"/>
      <c r="P182" s="42"/>
      <c r="Q182" s="42"/>
      <c r="R182" s="42"/>
      <c r="S182" s="51"/>
      <c r="T182" s="42"/>
      <c r="U182" s="42"/>
      <c r="V182" s="42"/>
      <c r="W182" s="42"/>
      <c r="X182" s="42"/>
      <c r="Y182" s="42"/>
      <c r="Z182" s="42"/>
      <c r="AA182" s="42"/>
      <c r="AB182" s="42"/>
      <c r="AC182" s="41"/>
      <c r="AD182" s="41"/>
      <c r="AE182" s="41"/>
      <c r="AF182" s="41"/>
    </row>
    <row r="183" spans="1:32" s="52" customFormat="1" ht="19.5" customHeight="1" x14ac:dyDescent="0.2">
      <c r="A183" s="41"/>
      <c r="B183" s="91" t="s">
        <v>246</v>
      </c>
      <c r="C183" s="70" t="s">
        <v>151</v>
      </c>
      <c r="D183" s="60">
        <v>0</v>
      </c>
      <c r="E183" s="61">
        <v>0</v>
      </c>
      <c r="F183" s="62">
        <v>6070649</v>
      </c>
      <c r="G183" s="60">
        <f>D183-E183+F183</f>
        <v>6070649</v>
      </c>
      <c r="H183" s="87"/>
      <c r="I183" s="96" t="s">
        <v>78</v>
      </c>
      <c r="J183" s="68" t="s">
        <v>79</v>
      </c>
      <c r="K183" s="61">
        <f t="shared" ref="K183" si="153">E183</f>
        <v>0</v>
      </c>
      <c r="L183" s="62">
        <f t="shared" ref="L183" si="154">F183</f>
        <v>6070649</v>
      </c>
      <c r="M183" s="94">
        <f t="shared" ref="M183" si="155">L183-K183</f>
        <v>6070649</v>
      </c>
      <c r="N183" s="158"/>
      <c r="O183" s="42"/>
      <c r="P183" s="42"/>
      <c r="Q183" s="42"/>
      <c r="R183" s="42"/>
      <c r="S183" s="51"/>
      <c r="T183" s="42"/>
      <c r="U183" s="42"/>
      <c r="V183" s="42"/>
      <c r="W183" s="42"/>
      <c r="X183" s="42"/>
      <c r="Y183" s="42"/>
      <c r="Z183" s="42"/>
      <c r="AA183" s="42"/>
      <c r="AB183" s="42"/>
      <c r="AC183" s="41"/>
      <c r="AD183" s="41"/>
      <c r="AE183" s="41"/>
      <c r="AF183" s="41"/>
    </row>
    <row r="184" spans="1:32" s="52" customFormat="1" ht="19.5" customHeight="1" x14ac:dyDescent="0.2">
      <c r="A184" s="41"/>
      <c r="B184" s="85" t="s">
        <v>208</v>
      </c>
      <c r="C184" s="86"/>
      <c r="D184" s="60"/>
      <c r="E184" s="61"/>
      <c r="F184" s="106"/>
      <c r="G184" s="68"/>
      <c r="H184" s="87"/>
      <c r="I184" s="68"/>
      <c r="J184" s="68"/>
      <c r="K184" s="68"/>
      <c r="L184" s="68"/>
      <c r="M184" s="111"/>
      <c r="N184" s="159"/>
      <c r="O184" s="42"/>
      <c r="P184" s="42"/>
      <c r="Q184" s="42"/>
      <c r="R184" s="42"/>
      <c r="S184" s="51"/>
      <c r="T184" s="42"/>
      <c r="U184" s="42"/>
      <c r="V184" s="42"/>
      <c r="W184" s="42"/>
      <c r="X184" s="42"/>
      <c r="Y184" s="42"/>
      <c r="Z184" s="42"/>
      <c r="AA184" s="42"/>
      <c r="AB184" s="42"/>
      <c r="AC184" s="41"/>
      <c r="AD184" s="41"/>
      <c r="AE184" s="41"/>
      <c r="AF184" s="41"/>
    </row>
    <row r="185" spans="1:32" s="52" customFormat="1" ht="19.5" customHeight="1" x14ac:dyDescent="0.2">
      <c r="A185" s="41"/>
      <c r="B185" s="91" t="s">
        <v>209</v>
      </c>
      <c r="C185" s="70" t="s">
        <v>185</v>
      </c>
      <c r="D185" s="60">
        <v>1000000</v>
      </c>
      <c r="E185" s="61">
        <v>600000</v>
      </c>
      <c r="F185" s="62">
        <v>0</v>
      </c>
      <c r="G185" s="60">
        <f t="shared" ref="G185:G186" si="156">D185-E185+F185</f>
        <v>400000</v>
      </c>
      <c r="H185" s="87"/>
      <c r="I185" s="96" t="s">
        <v>78</v>
      </c>
      <c r="J185" s="68" t="s">
        <v>79</v>
      </c>
      <c r="K185" s="61">
        <f t="shared" ref="K185:K186" si="157">E185</f>
        <v>600000</v>
      </c>
      <c r="L185" s="62">
        <f t="shared" ref="L185:L186" si="158">F185</f>
        <v>0</v>
      </c>
      <c r="M185" s="94">
        <f t="shared" ref="M185:M186" si="159">L185-K185</f>
        <v>-600000</v>
      </c>
      <c r="N185" s="159"/>
      <c r="O185" s="42"/>
      <c r="P185" s="42"/>
      <c r="Q185" s="42"/>
      <c r="R185" s="42"/>
      <c r="S185" s="51"/>
      <c r="T185" s="42"/>
      <c r="U185" s="42"/>
      <c r="V185" s="42"/>
      <c r="W185" s="42"/>
      <c r="X185" s="42"/>
      <c r="Y185" s="42"/>
      <c r="Z185" s="42"/>
      <c r="AA185" s="42"/>
      <c r="AB185" s="42"/>
      <c r="AC185" s="41"/>
      <c r="AD185" s="41"/>
      <c r="AE185" s="41"/>
      <c r="AF185" s="41"/>
    </row>
    <row r="186" spans="1:32" s="52" customFormat="1" ht="19.5" customHeight="1" x14ac:dyDescent="0.2">
      <c r="A186" s="41"/>
      <c r="B186" s="91" t="s">
        <v>210</v>
      </c>
      <c r="C186" s="70" t="s">
        <v>186</v>
      </c>
      <c r="D186" s="60">
        <v>0</v>
      </c>
      <c r="E186" s="61">
        <v>0</v>
      </c>
      <c r="F186" s="62">
        <v>0</v>
      </c>
      <c r="G186" s="60">
        <f t="shared" si="156"/>
        <v>0</v>
      </c>
      <c r="H186" s="87"/>
      <c r="I186" s="96" t="s">
        <v>78</v>
      </c>
      <c r="J186" s="68" t="s">
        <v>79</v>
      </c>
      <c r="K186" s="61">
        <f t="shared" si="157"/>
        <v>0</v>
      </c>
      <c r="L186" s="62">
        <f t="shared" si="158"/>
        <v>0</v>
      </c>
      <c r="M186" s="94">
        <f t="shared" si="159"/>
        <v>0</v>
      </c>
      <c r="N186" s="159"/>
      <c r="O186" s="42"/>
      <c r="P186" s="42"/>
      <c r="Q186" s="42"/>
      <c r="R186" s="42"/>
      <c r="S186" s="51"/>
      <c r="T186" s="42"/>
      <c r="U186" s="42"/>
      <c r="V186" s="42"/>
      <c r="W186" s="42"/>
      <c r="X186" s="42"/>
      <c r="Y186" s="42"/>
      <c r="Z186" s="42"/>
      <c r="AA186" s="42"/>
      <c r="AB186" s="42"/>
      <c r="AC186" s="41"/>
      <c r="AD186" s="41"/>
      <c r="AE186" s="41"/>
      <c r="AF186" s="41"/>
    </row>
    <row r="187" spans="1:32" s="52" customFormat="1" ht="19.5" customHeight="1" x14ac:dyDescent="0.2">
      <c r="A187" s="41"/>
      <c r="B187" s="289" t="s">
        <v>211</v>
      </c>
      <c r="C187" s="254"/>
      <c r="D187" s="97">
        <f>SUM(D183:D186)</f>
        <v>1000000</v>
      </c>
      <c r="E187" s="97">
        <f t="shared" ref="E187:G187" si="160">SUM(E183:E186)</f>
        <v>600000</v>
      </c>
      <c r="F187" s="97">
        <f t="shared" si="160"/>
        <v>6070649</v>
      </c>
      <c r="G187" s="97">
        <f t="shared" si="160"/>
        <v>6470649</v>
      </c>
      <c r="H187" s="98"/>
      <c r="I187" s="99"/>
      <c r="J187" s="100" t="s">
        <v>119</v>
      </c>
      <c r="K187" s="97">
        <f t="shared" ref="K187" si="161">SUM(K183:K186)</f>
        <v>600000</v>
      </c>
      <c r="L187" s="97">
        <f t="shared" ref="L187" si="162">SUM(L183:L186)</f>
        <v>6070649</v>
      </c>
      <c r="M187" s="101">
        <f t="shared" ref="M187" si="163">SUM(M183:M186)</f>
        <v>5470649</v>
      </c>
      <c r="N187" s="159"/>
      <c r="O187" s="42"/>
      <c r="P187" s="42"/>
      <c r="Q187" s="42"/>
      <c r="R187" s="42"/>
      <c r="S187" s="51"/>
      <c r="T187" s="42"/>
      <c r="U187" s="42"/>
      <c r="V187" s="42"/>
      <c r="W187" s="42"/>
      <c r="X187" s="42"/>
      <c r="Y187" s="42"/>
      <c r="Z187" s="42"/>
      <c r="AA187" s="42"/>
      <c r="AB187" s="42"/>
      <c r="AC187" s="41"/>
      <c r="AD187" s="41"/>
      <c r="AE187" s="41"/>
      <c r="AF187" s="41"/>
    </row>
    <row r="188" spans="1:32" s="52" customFormat="1" ht="19.5" customHeight="1" x14ac:dyDescent="0.2">
      <c r="A188" s="41"/>
      <c r="B188" s="102"/>
      <c r="C188" s="103"/>
      <c r="D188" s="104"/>
      <c r="E188" s="104"/>
      <c r="F188" s="104"/>
      <c r="G188" s="104"/>
      <c r="H188" s="68"/>
      <c r="I188" s="68"/>
      <c r="J188" s="107"/>
      <c r="K188" s="104"/>
      <c r="L188" s="104"/>
      <c r="M188" s="108"/>
      <c r="N188" s="159"/>
      <c r="O188" s="42"/>
      <c r="P188" s="42"/>
      <c r="Q188" s="42"/>
      <c r="R188" s="42"/>
      <c r="S188" s="51"/>
      <c r="T188" s="42"/>
      <c r="U188" s="42"/>
      <c r="V188" s="42"/>
      <c r="W188" s="42"/>
      <c r="X188" s="42"/>
      <c r="Y188" s="42"/>
      <c r="Z188" s="42"/>
      <c r="AA188" s="42"/>
      <c r="AB188" s="42"/>
      <c r="AC188" s="41"/>
      <c r="AD188" s="41"/>
      <c r="AE188" s="41"/>
      <c r="AF188" s="41"/>
    </row>
    <row r="189" spans="1:32" s="41" customFormat="1" ht="23.25" customHeight="1" x14ac:dyDescent="0.2">
      <c r="B189" s="348" t="s">
        <v>198</v>
      </c>
      <c r="C189" s="248"/>
      <c r="D189" s="164">
        <f>D187+D172+D167+D159+D152+D179</f>
        <v>38111285.880000003</v>
      </c>
      <c r="E189" s="164">
        <f t="shared" ref="E189:G189" si="164">E187+E172+E167+E159+E152+E179</f>
        <v>10181649</v>
      </c>
      <c r="F189" s="164">
        <f t="shared" si="164"/>
        <v>10181649</v>
      </c>
      <c r="G189" s="164">
        <f t="shared" si="164"/>
        <v>38111285.879999995</v>
      </c>
      <c r="H189" s="171"/>
      <c r="I189" s="165" t="s">
        <v>199</v>
      </c>
      <c r="J189" s="166"/>
      <c r="K189" s="164">
        <f t="shared" ref="K189:M189" si="165">K187+K172+K167+K159+K152+K179</f>
        <v>10181649</v>
      </c>
      <c r="L189" s="164">
        <f t="shared" si="165"/>
        <v>10181649</v>
      </c>
      <c r="M189" s="349">
        <f t="shared" si="165"/>
        <v>0</v>
      </c>
      <c r="N189" s="159"/>
      <c r="O189" s="42"/>
      <c r="P189" s="42"/>
      <c r="Q189" s="42"/>
      <c r="R189" s="42"/>
      <c r="S189" s="51"/>
      <c r="T189" s="42"/>
      <c r="U189" s="42"/>
      <c r="V189" s="42"/>
      <c r="W189" s="42"/>
      <c r="X189" s="42"/>
      <c r="Y189" s="42"/>
      <c r="Z189" s="42"/>
      <c r="AA189" s="42"/>
      <c r="AB189" s="42"/>
    </row>
    <row r="190" spans="1:32" s="41" customFormat="1" ht="15" customHeight="1" thickBot="1" x14ac:dyDescent="0.25">
      <c r="B190" s="102"/>
      <c r="C190" s="103"/>
      <c r="D190" s="104"/>
      <c r="E190" s="105"/>
      <c r="F190" s="105"/>
      <c r="G190" s="104"/>
      <c r="H190" s="68"/>
      <c r="I190" s="68"/>
      <c r="J190" s="107"/>
      <c r="K190" s="104"/>
      <c r="L190" s="104"/>
      <c r="M190" s="108"/>
      <c r="N190" s="159"/>
      <c r="O190" s="42"/>
      <c r="P190" s="42"/>
      <c r="Q190" s="42"/>
      <c r="R190" s="42"/>
      <c r="S190" s="51"/>
      <c r="T190" s="42"/>
      <c r="U190" s="42"/>
      <c r="V190" s="42"/>
      <c r="W190" s="42"/>
      <c r="X190" s="42"/>
      <c r="Y190" s="42"/>
      <c r="Z190" s="42"/>
      <c r="AA190" s="42"/>
      <c r="AB190" s="42"/>
    </row>
    <row r="191" spans="1:32" s="52" customFormat="1" ht="27.75" customHeight="1" thickBot="1" x14ac:dyDescent="0.25">
      <c r="A191" s="41"/>
      <c r="B191" s="293" t="s">
        <v>154</v>
      </c>
      <c r="C191" s="294"/>
      <c r="D191" s="109">
        <f>+D189+D143</f>
        <v>84437599</v>
      </c>
      <c r="E191" s="109">
        <f>+E189+E143</f>
        <v>13902020.969999999</v>
      </c>
      <c r="F191" s="109">
        <f>+F189+F143</f>
        <v>13902020.970000001</v>
      </c>
      <c r="G191" s="109">
        <f>+G189+G143</f>
        <v>84437599</v>
      </c>
      <c r="H191" s="110"/>
      <c r="I191" s="293" t="str">
        <f>B191</f>
        <v>TOTAL PROGRAMA III  *JIMÉNEZ*</v>
      </c>
      <c r="J191" s="294"/>
      <c r="K191" s="109">
        <f>+K189+K143</f>
        <v>13902020.969999999</v>
      </c>
      <c r="L191" s="109">
        <f>+L189+L143</f>
        <v>13902020.970000001</v>
      </c>
      <c r="M191" s="144">
        <f>+M189+M143</f>
        <v>0</v>
      </c>
      <c r="N191" s="159"/>
      <c r="O191" s="42"/>
      <c r="P191" s="59"/>
      <c r="Q191" s="42"/>
      <c r="R191" s="42"/>
      <c r="S191" s="51"/>
      <c r="T191" s="42"/>
      <c r="U191" s="42"/>
      <c r="V191" s="42"/>
      <c r="W191" s="42"/>
      <c r="X191" s="42"/>
      <c r="Y191" s="42"/>
      <c r="Z191" s="42"/>
      <c r="AA191" s="42"/>
      <c r="AB191" s="42"/>
      <c r="AC191" s="41"/>
      <c r="AD191" s="41"/>
      <c r="AE191" s="41"/>
      <c r="AF191" s="41"/>
    </row>
    <row r="192" spans="1:32" s="52" customFormat="1" ht="12.75" customHeight="1" thickBot="1" x14ac:dyDescent="0.25">
      <c r="A192" s="41"/>
      <c r="B192" s="69"/>
      <c r="C192" s="68"/>
      <c r="D192" s="68"/>
      <c r="E192" s="163"/>
      <c r="F192" s="68"/>
      <c r="G192" s="68"/>
      <c r="H192" s="68"/>
      <c r="I192" s="68"/>
      <c r="J192" s="68"/>
      <c r="K192" s="68"/>
      <c r="L192" s="68"/>
      <c r="M192" s="111"/>
      <c r="N192" s="159"/>
      <c r="O192" s="42"/>
      <c r="P192" s="42"/>
      <c r="Q192" s="42"/>
      <c r="R192" s="42"/>
      <c r="S192" s="51"/>
      <c r="T192" s="42"/>
      <c r="U192" s="42"/>
      <c r="V192" s="42"/>
      <c r="W192" s="42"/>
      <c r="X192" s="42"/>
      <c r="Y192" s="42"/>
      <c r="Z192" s="42"/>
      <c r="AA192" s="42"/>
      <c r="AB192" s="42"/>
      <c r="AC192" s="41"/>
      <c r="AD192" s="41"/>
      <c r="AE192" s="41"/>
      <c r="AF192" s="41"/>
    </row>
    <row r="193" spans="1:32" s="52" customFormat="1" ht="25.5" customHeight="1" thickBot="1" x14ac:dyDescent="0.25">
      <c r="A193" s="41"/>
      <c r="B193" s="255" t="s">
        <v>262</v>
      </c>
      <c r="C193" s="256"/>
      <c r="D193" s="132">
        <f>+D191+D69+D25</f>
        <v>96730296.159999996</v>
      </c>
      <c r="E193" s="132">
        <f>+E191+E69+E25</f>
        <v>17259902.969999999</v>
      </c>
      <c r="F193" s="132">
        <f>+F191+F69+F25</f>
        <v>17259902.969999999</v>
      </c>
      <c r="G193" s="132">
        <f>+G191+G69+G25</f>
        <v>96730296.159999996</v>
      </c>
      <c r="H193" s="110"/>
      <c r="I193" s="255" t="str">
        <f>B193</f>
        <v>TOTAL MODIFICACIÓN JIMÉNEZ   07-2021</v>
      </c>
      <c r="J193" s="256"/>
      <c r="K193" s="132">
        <f>+K191+K69+K25</f>
        <v>17259902.969999999</v>
      </c>
      <c r="L193" s="132">
        <f>+L191+L69+L25</f>
        <v>17259902.969999999</v>
      </c>
      <c r="M193" s="133">
        <f>+M191+M69+M25</f>
        <v>0</v>
      </c>
      <c r="N193" s="159"/>
      <c r="O193" s="42"/>
      <c r="P193" s="42"/>
      <c r="Q193" s="42"/>
      <c r="R193" s="42"/>
      <c r="S193" s="51"/>
      <c r="T193" s="42"/>
      <c r="U193" s="42"/>
      <c r="V193" s="42"/>
      <c r="W193" s="42"/>
      <c r="X193" s="42"/>
      <c r="Y193" s="42"/>
      <c r="Z193" s="42"/>
      <c r="AA193" s="42"/>
      <c r="AB193" s="42"/>
      <c r="AC193" s="41"/>
      <c r="AD193" s="41"/>
      <c r="AE193" s="41"/>
      <c r="AF193" s="41"/>
    </row>
    <row r="194" spans="1:32" s="58" customFormat="1" ht="18.75" customHeight="1" thickBot="1" x14ac:dyDescent="0.25">
      <c r="A194" s="42"/>
      <c r="B194" s="65"/>
      <c r="C194" s="65"/>
      <c r="D194" s="104"/>
      <c r="E194" s="104"/>
      <c r="F194" s="104"/>
      <c r="G194" s="104"/>
      <c r="H194" s="104"/>
      <c r="I194" s="65"/>
      <c r="J194" s="65"/>
      <c r="K194" s="104"/>
      <c r="L194" s="104"/>
      <c r="M194" s="104"/>
      <c r="N194" s="159"/>
      <c r="O194" s="42"/>
      <c r="P194" s="42"/>
      <c r="Q194" s="42"/>
      <c r="R194" s="42"/>
      <c r="S194" s="51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</row>
    <row r="195" spans="1:32" s="58" customFormat="1" ht="18.75" customHeight="1" x14ac:dyDescent="0.2">
      <c r="A195" s="42"/>
      <c r="B195" s="263" t="s">
        <v>319</v>
      </c>
      <c r="C195" s="264"/>
      <c r="D195" s="264"/>
      <c r="E195" s="264"/>
      <c r="F195" s="264"/>
      <c r="G195" s="264"/>
      <c r="H195" s="264"/>
      <c r="I195" s="264"/>
      <c r="J195" s="264"/>
      <c r="K195" s="264"/>
      <c r="L195" s="264"/>
      <c r="M195" s="265"/>
      <c r="N195" s="159"/>
      <c r="O195" s="42"/>
      <c r="P195" s="42"/>
      <c r="Q195" s="42"/>
      <c r="R195" s="42"/>
      <c r="S195" s="51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</row>
    <row r="196" spans="1:32" s="58" customFormat="1" ht="18.75" customHeight="1" x14ac:dyDescent="0.2">
      <c r="A196" s="42"/>
      <c r="B196" s="266" t="s">
        <v>320</v>
      </c>
      <c r="C196" s="267"/>
      <c r="D196" s="267"/>
      <c r="E196" s="267"/>
      <c r="F196" s="267"/>
      <c r="G196" s="267"/>
      <c r="H196" s="267"/>
      <c r="I196" s="267"/>
      <c r="J196" s="267"/>
      <c r="K196" s="267"/>
      <c r="L196" s="267"/>
      <c r="M196" s="268"/>
      <c r="N196" s="159"/>
      <c r="O196" s="42"/>
      <c r="P196" s="42"/>
      <c r="Q196" s="42"/>
      <c r="R196" s="42"/>
      <c r="S196" s="51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</row>
    <row r="197" spans="1:32" s="58" customFormat="1" ht="18.75" customHeight="1" x14ac:dyDescent="0.2">
      <c r="A197" s="42"/>
      <c r="B197" s="314" t="s">
        <v>321</v>
      </c>
      <c r="C197" s="315"/>
      <c r="D197" s="315"/>
      <c r="E197" s="315"/>
      <c r="F197" s="315"/>
      <c r="G197" s="315"/>
      <c r="H197" s="315"/>
      <c r="I197" s="315"/>
      <c r="J197" s="315"/>
      <c r="K197" s="315"/>
      <c r="L197" s="315"/>
      <c r="M197" s="316"/>
      <c r="N197" s="159"/>
      <c r="O197" s="42"/>
      <c r="P197" s="42"/>
      <c r="Q197" s="42"/>
      <c r="R197" s="42"/>
      <c r="S197" s="51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</row>
    <row r="198" spans="1:32" s="58" customFormat="1" ht="18.75" customHeight="1" thickBot="1" x14ac:dyDescent="0.25">
      <c r="A198" s="42"/>
      <c r="B198" s="170"/>
      <c r="C198" s="65"/>
      <c r="D198" s="104"/>
      <c r="E198" s="104"/>
      <c r="F198" s="104"/>
      <c r="G198" s="104"/>
      <c r="H198" s="104"/>
      <c r="I198" s="65"/>
      <c r="J198" s="65"/>
      <c r="K198" s="104"/>
      <c r="L198" s="104"/>
      <c r="M198" s="108"/>
      <c r="N198" s="159"/>
      <c r="O198" s="42"/>
      <c r="P198" s="42"/>
      <c r="Q198" s="42"/>
      <c r="R198" s="42"/>
      <c r="S198" s="51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</row>
    <row r="199" spans="1:32" s="58" customFormat="1" ht="18.75" customHeight="1" thickBot="1" x14ac:dyDescent="0.25">
      <c r="A199" s="42"/>
      <c r="B199" s="260" t="s">
        <v>121</v>
      </c>
      <c r="C199" s="261"/>
      <c r="D199" s="261"/>
      <c r="E199" s="261"/>
      <c r="F199" s="261"/>
      <c r="G199" s="261"/>
      <c r="H199" s="261"/>
      <c r="I199" s="261"/>
      <c r="J199" s="261"/>
      <c r="K199" s="261"/>
      <c r="L199" s="261"/>
      <c r="M199" s="262"/>
      <c r="N199" s="159"/>
      <c r="O199" s="42"/>
      <c r="P199" s="42"/>
      <c r="Q199" s="42"/>
      <c r="R199" s="42"/>
      <c r="S199" s="51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</row>
    <row r="200" spans="1:32" s="58" customFormat="1" ht="18.75" customHeight="1" x14ac:dyDescent="0.2">
      <c r="A200" s="42"/>
      <c r="B200" s="175"/>
      <c r="C200" s="176"/>
      <c r="D200" s="176"/>
      <c r="E200" s="176"/>
      <c r="F200" s="176"/>
      <c r="G200" s="176"/>
      <c r="H200" s="176"/>
      <c r="I200" s="177"/>
      <c r="J200" s="177"/>
      <c r="K200" s="177"/>
      <c r="L200" s="177"/>
      <c r="M200" s="178"/>
      <c r="N200" s="159"/>
      <c r="O200" s="42"/>
      <c r="P200" s="42"/>
      <c r="Q200" s="42"/>
      <c r="R200" s="42"/>
      <c r="S200" s="51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</row>
    <row r="201" spans="1:32" s="58" customFormat="1" ht="24.75" customHeight="1" x14ac:dyDescent="0.2">
      <c r="A201" s="42"/>
      <c r="B201" s="179" t="s">
        <v>346</v>
      </c>
      <c r="C201" s="180"/>
      <c r="D201" s="180"/>
      <c r="E201" s="180"/>
      <c r="F201" s="180"/>
      <c r="G201" s="181"/>
      <c r="H201" s="182"/>
      <c r="I201" s="183"/>
      <c r="J201" s="180"/>
      <c r="K201" s="180"/>
      <c r="L201" s="180"/>
      <c r="M201" s="184"/>
      <c r="N201" s="159"/>
      <c r="O201" s="42"/>
      <c r="P201" s="42"/>
      <c r="Q201" s="42"/>
      <c r="R201" s="42"/>
      <c r="S201" s="51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</row>
    <row r="202" spans="1:32" s="58" customFormat="1" ht="15.75" customHeight="1" x14ac:dyDescent="0.2">
      <c r="A202" s="42"/>
      <c r="B202" s="85" t="s">
        <v>137</v>
      </c>
      <c r="C202" s="86" t="s">
        <v>45</v>
      </c>
      <c r="D202" s="177"/>
      <c r="E202" s="177"/>
      <c r="F202" s="177"/>
      <c r="G202" s="185"/>
      <c r="H202" s="186"/>
      <c r="I202" s="187" t="s">
        <v>44</v>
      </c>
      <c r="J202" s="188" t="s">
        <v>45</v>
      </c>
      <c r="K202" s="177"/>
      <c r="L202" s="177"/>
      <c r="M202" s="178"/>
      <c r="N202" s="159"/>
      <c r="O202" s="42"/>
      <c r="P202" s="42"/>
      <c r="Q202" s="42"/>
      <c r="R202" s="42"/>
      <c r="S202" s="51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</row>
    <row r="203" spans="1:32" s="58" customFormat="1" ht="20.25" customHeight="1" x14ac:dyDescent="0.2">
      <c r="A203" s="42"/>
      <c r="B203" s="91" t="s">
        <v>322</v>
      </c>
      <c r="C203" s="70" t="s">
        <v>323</v>
      </c>
      <c r="D203" s="60">
        <v>7570915</v>
      </c>
      <c r="E203" s="61">
        <v>0</v>
      </c>
      <c r="F203" s="62">
        <v>91498.33</v>
      </c>
      <c r="G203" s="60">
        <f t="shared" ref="G203:G204" si="166">D203-E203+F203</f>
        <v>7662413.3300000001</v>
      </c>
      <c r="H203" s="87"/>
      <c r="I203" s="93" t="s">
        <v>46</v>
      </c>
      <c r="J203" s="70" t="s">
        <v>47</v>
      </c>
      <c r="K203" s="61">
        <f t="shared" ref="K203:L205" si="167">E203</f>
        <v>0</v>
      </c>
      <c r="L203" s="62">
        <f t="shared" si="167"/>
        <v>91498.33</v>
      </c>
      <c r="M203" s="94">
        <f t="shared" ref="M203:M205" si="168">L203-K203</f>
        <v>91498.33</v>
      </c>
      <c r="N203" s="159"/>
      <c r="O203" s="42"/>
      <c r="P203" s="42"/>
      <c r="Q203" s="42"/>
      <c r="R203" s="42"/>
      <c r="S203" s="51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</row>
    <row r="204" spans="1:32" s="58" customFormat="1" ht="20.25" customHeight="1" x14ac:dyDescent="0.2">
      <c r="A204" s="42"/>
      <c r="B204" s="91" t="s">
        <v>214</v>
      </c>
      <c r="C204" s="70" t="s">
        <v>324</v>
      </c>
      <c r="D204" s="60">
        <v>108000</v>
      </c>
      <c r="E204" s="61">
        <v>108000</v>
      </c>
      <c r="F204" s="62">
        <v>0</v>
      </c>
      <c r="G204" s="60">
        <f t="shared" si="166"/>
        <v>0</v>
      </c>
      <c r="H204" s="87"/>
      <c r="I204" s="93" t="s">
        <v>46</v>
      </c>
      <c r="J204" s="70" t="s">
        <v>47</v>
      </c>
      <c r="K204" s="61">
        <f t="shared" si="167"/>
        <v>108000</v>
      </c>
      <c r="L204" s="62">
        <f t="shared" si="167"/>
        <v>0</v>
      </c>
      <c r="M204" s="94">
        <f t="shared" si="168"/>
        <v>-108000</v>
      </c>
      <c r="N204" s="159"/>
      <c r="O204" s="42"/>
      <c r="P204" s="42"/>
      <c r="Q204" s="42"/>
      <c r="R204" s="42"/>
      <c r="S204" s="51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</row>
    <row r="205" spans="1:32" s="58" customFormat="1" ht="20.25" customHeight="1" x14ac:dyDescent="0.2">
      <c r="A205" s="42"/>
      <c r="B205" s="91" t="s">
        <v>325</v>
      </c>
      <c r="C205" s="70" t="s">
        <v>326</v>
      </c>
      <c r="D205" s="60">
        <v>1831880.29</v>
      </c>
      <c r="E205" s="61">
        <v>0</v>
      </c>
      <c r="F205" s="62">
        <v>500000</v>
      </c>
      <c r="G205" s="60">
        <f>D205-E205+F205</f>
        <v>2331880.29</v>
      </c>
      <c r="H205" s="87"/>
      <c r="I205" s="93" t="s">
        <v>46</v>
      </c>
      <c r="J205" s="70" t="s">
        <v>47</v>
      </c>
      <c r="K205" s="61">
        <f t="shared" si="167"/>
        <v>0</v>
      </c>
      <c r="L205" s="62">
        <f t="shared" si="167"/>
        <v>500000</v>
      </c>
      <c r="M205" s="94">
        <f t="shared" si="168"/>
        <v>500000</v>
      </c>
      <c r="N205" s="159"/>
      <c r="O205" s="42"/>
      <c r="P205" s="42"/>
      <c r="Q205" s="42"/>
      <c r="R205" s="42"/>
      <c r="S205" s="51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</row>
    <row r="206" spans="1:32" s="58" customFormat="1" ht="18.75" customHeight="1" x14ac:dyDescent="0.2">
      <c r="A206" s="42"/>
      <c r="B206" s="85" t="s">
        <v>123</v>
      </c>
      <c r="C206" s="86" t="s">
        <v>124</v>
      </c>
      <c r="D206" s="104"/>
      <c r="E206" s="104"/>
      <c r="F206" s="104"/>
      <c r="G206" s="104"/>
      <c r="H206" s="104"/>
      <c r="I206" s="88" t="s">
        <v>50</v>
      </c>
      <c r="J206" s="86" t="s">
        <v>51</v>
      </c>
      <c r="K206" s="104"/>
      <c r="L206" s="104"/>
      <c r="M206" s="108"/>
      <c r="N206" s="159"/>
      <c r="O206" s="42"/>
      <c r="P206" s="42"/>
      <c r="Q206" s="42"/>
      <c r="R206" s="42"/>
      <c r="S206" s="51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</row>
    <row r="207" spans="1:32" s="58" customFormat="1" ht="18.75" customHeight="1" x14ac:dyDescent="0.2">
      <c r="A207" s="42"/>
      <c r="B207" s="91" t="s">
        <v>219</v>
      </c>
      <c r="C207" s="70" t="s">
        <v>8</v>
      </c>
      <c r="D207" s="60">
        <v>88674.36</v>
      </c>
      <c r="E207" s="61">
        <v>88674.36</v>
      </c>
      <c r="F207" s="62">
        <v>0</v>
      </c>
      <c r="G207" s="60">
        <f t="shared" ref="G207:G209" si="169">D207-E207+F207</f>
        <v>0</v>
      </c>
      <c r="H207" s="87"/>
      <c r="I207" s="93" t="s">
        <v>50</v>
      </c>
      <c r="J207" s="70" t="s">
        <v>118</v>
      </c>
      <c r="K207" s="61">
        <f t="shared" ref="K207:L209" si="170">E207</f>
        <v>88674.36</v>
      </c>
      <c r="L207" s="62">
        <f t="shared" si="170"/>
        <v>0</v>
      </c>
      <c r="M207" s="94">
        <f t="shared" ref="M207" si="171">L207-K207</f>
        <v>-88674.36</v>
      </c>
      <c r="N207" s="159"/>
      <c r="O207" s="42"/>
      <c r="P207" s="42"/>
      <c r="Q207" s="42"/>
      <c r="R207" s="42"/>
      <c r="S207" s="51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</row>
    <row r="208" spans="1:32" s="58" customFormat="1" ht="18.75" customHeight="1" x14ac:dyDescent="0.2">
      <c r="A208" s="42"/>
      <c r="B208" s="85" t="s">
        <v>125</v>
      </c>
      <c r="C208" s="86" t="s">
        <v>134</v>
      </c>
      <c r="D208" s="190"/>
      <c r="E208" s="191"/>
      <c r="F208" s="192"/>
      <c r="G208" s="193"/>
      <c r="H208" s="194"/>
      <c r="I208" s="195"/>
      <c r="J208" s="43"/>
      <c r="K208" s="191"/>
      <c r="L208" s="192"/>
      <c r="M208" s="196"/>
      <c r="N208" s="159"/>
      <c r="O208" s="42"/>
      <c r="P208" s="42"/>
      <c r="Q208" s="42"/>
      <c r="R208" s="42"/>
      <c r="S208" s="51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</row>
    <row r="209" spans="1:32" s="58" customFormat="1" ht="18.75" customHeight="1" x14ac:dyDescent="0.2">
      <c r="A209" s="42"/>
      <c r="B209" s="91" t="s">
        <v>140</v>
      </c>
      <c r="C209" s="70" t="s">
        <v>327</v>
      </c>
      <c r="D209" s="60">
        <v>700000</v>
      </c>
      <c r="E209" s="61">
        <v>203325.64</v>
      </c>
      <c r="F209" s="62">
        <v>0</v>
      </c>
      <c r="G209" s="60">
        <f t="shared" si="169"/>
        <v>496674.36</v>
      </c>
      <c r="H209" s="87"/>
      <c r="I209" s="93" t="s">
        <v>50</v>
      </c>
      <c r="J209" s="70" t="s">
        <v>118</v>
      </c>
      <c r="K209" s="61">
        <f t="shared" si="170"/>
        <v>203325.64</v>
      </c>
      <c r="L209" s="62">
        <f t="shared" si="170"/>
        <v>0</v>
      </c>
      <c r="M209" s="94">
        <f t="shared" ref="M209" si="172">L209-K209</f>
        <v>-203325.64</v>
      </c>
      <c r="N209" s="159"/>
      <c r="O209" s="42"/>
      <c r="P209" s="42"/>
      <c r="Q209" s="42"/>
      <c r="R209" s="42"/>
      <c r="S209" s="51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</row>
    <row r="210" spans="1:32" s="58" customFormat="1" ht="19.5" customHeight="1" x14ac:dyDescent="0.2">
      <c r="A210" s="42"/>
      <c r="B210" s="85" t="s">
        <v>332</v>
      </c>
      <c r="C210" s="86" t="s">
        <v>333</v>
      </c>
      <c r="D210" s="104"/>
      <c r="E210" s="104"/>
      <c r="F210" s="104"/>
      <c r="G210" s="104"/>
      <c r="H210" s="104"/>
      <c r="I210" s="187">
        <v>4</v>
      </c>
      <c r="J210" s="188" t="s">
        <v>113</v>
      </c>
      <c r="K210" s="104"/>
      <c r="L210" s="104"/>
      <c r="M210" s="108"/>
      <c r="N210" s="159"/>
      <c r="O210" s="42"/>
      <c r="P210" s="42"/>
      <c r="Q210" s="42"/>
      <c r="R210" s="42"/>
      <c r="S210" s="51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</row>
    <row r="211" spans="1:32" s="58" customFormat="1" ht="23.25" customHeight="1" x14ac:dyDescent="0.2">
      <c r="A211" s="42"/>
      <c r="B211" s="91" t="s">
        <v>328</v>
      </c>
      <c r="C211" s="70" t="s">
        <v>329</v>
      </c>
      <c r="D211" s="60">
        <v>191498.33</v>
      </c>
      <c r="E211" s="61">
        <v>191498.33</v>
      </c>
      <c r="F211" s="62">
        <v>0</v>
      </c>
      <c r="G211" s="60">
        <f t="shared" ref="G211" si="173">D211-E211+F211</f>
        <v>0</v>
      </c>
      <c r="H211" s="87"/>
      <c r="I211" s="93">
        <v>4</v>
      </c>
      <c r="J211" s="70" t="s">
        <v>335</v>
      </c>
      <c r="K211" s="61">
        <f t="shared" ref="K211:L211" si="174">E211</f>
        <v>191498.33</v>
      </c>
      <c r="L211" s="62">
        <f t="shared" si="174"/>
        <v>0</v>
      </c>
      <c r="M211" s="94">
        <f t="shared" ref="M211" si="175">L211-K211</f>
        <v>-191498.33</v>
      </c>
      <c r="N211" s="159"/>
      <c r="O211" s="42"/>
      <c r="P211" s="42"/>
      <c r="Q211" s="42"/>
      <c r="R211" s="42"/>
      <c r="S211" s="51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</row>
    <row r="212" spans="1:32" s="58" customFormat="1" ht="24.75" customHeight="1" x14ac:dyDescent="0.2">
      <c r="A212" s="42"/>
      <c r="B212" s="289" t="s">
        <v>334</v>
      </c>
      <c r="C212" s="254"/>
      <c r="D212" s="97">
        <f>SUM(D203:D211)</f>
        <v>10490967.979999999</v>
      </c>
      <c r="E212" s="97">
        <f>SUM(E203:E211)</f>
        <v>591498.32999999996</v>
      </c>
      <c r="F212" s="97">
        <f>SUM(F203:F211)</f>
        <v>591498.32999999996</v>
      </c>
      <c r="G212" s="97">
        <f>SUM(G203:G211)</f>
        <v>10490967.98</v>
      </c>
      <c r="H212" s="98"/>
      <c r="I212" s="99"/>
      <c r="J212" s="100" t="s">
        <v>119</v>
      </c>
      <c r="K212" s="97">
        <f>SUM(K203:K211)</f>
        <v>591498.32999999996</v>
      </c>
      <c r="L212" s="97">
        <f>SUM(L203:L211)</f>
        <v>591498.32999999996</v>
      </c>
      <c r="M212" s="101">
        <f>SUM(M203:M211)</f>
        <v>0</v>
      </c>
      <c r="N212" s="159"/>
      <c r="O212" s="42"/>
      <c r="P212" s="42"/>
      <c r="Q212" s="42"/>
      <c r="R212" s="42"/>
      <c r="S212" s="51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</row>
    <row r="213" spans="1:32" s="58" customFormat="1" ht="21" customHeight="1" thickBot="1" x14ac:dyDescent="0.25">
      <c r="A213" s="42"/>
      <c r="B213" s="189"/>
      <c r="C213" s="44"/>
      <c r="D213" s="190"/>
      <c r="E213" s="191"/>
      <c r="F213" s="192"/>
      <c r="G213" s="190"/>
      <c r="H213" s="8"/>
      <c r="I213" s="199"/>
      <c r="J213" s="43"/>
      <c r="K213" s="191"/>
      <c r="L213" s="192"/>
      <c r="M213" s="197"/>
      <c r="N213" s="159"/>
      <c r="O213" s="42"/>
      <c r="P213" s="42"/>
      <c r="Q213" s="42"/>
      <c r="R213" s="42"/>
      <c r="S213" s="51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</row>
    <row r="214" spans="1:32" s="58" customFormat="1" ht="27.75" customHeight="1" thickBot="1" x14ac:dyDescent="0.25">
      <c r="A214" s="42"/>
      <c r="B214" s="249" t="s">
        <v>330</v>
      </c>
      <c r="C214" s="250"/>
      <c r="D214" s="198">
        <f>+D212</f>
        <v>10490967.979999999</v>
      </c>
      <c r="E214" s="198">
        <f t="shared" ref="E214:G214" si="176">+E212</f>
        <v>591498.32999999996</v>
      </c>
      <c r="F214" s="198">
        <f t="shared" si="176"/>
        <v>591498.32999999996</v>
      </c>
      <c r="G214" s="198">
        <f t="shared" si="176"/>
        <v>10490967.98</v>
      </c>
      <c r="H214" s="226"/>
      <c r="I214" s="249" t="s">
        <v>331</v>
      </c>
      <c r="J214" s="250"/>
      <c r="K214" s="198">
        <f t="shared" ref="K214:M214" si="177">+K212</f>
        <v>591498.32999999996</v>
      </c>
      <c r="L214" s="198">
        <f t="shared" si="177"/>
        <v>591498.32999999996</v>
      </c>
      <c r="M214" s="350">
        <f t="shared" si="177"/>
        <v>0</v>
      </c>
      <c r="N214" s="159"/>
      <c r="O214" s="42"/>
      <c r="P214" s="42"/>
      <c r="Q214" s="42"/>
      <c r="R214" s="42"/>
      <c r="S214" s="51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</row>
    <row r="215" spans="1:32" s="58" customFormat="1" ht="27.75" customHeight="1" thickBot="1" x14ac:dyDescent="0.25">
      <c r="A215" s="42"/>
      <c r="B215" s="65"/>
      <c r="C215" s="65"/>
      <c r="D215" s="104"/>
      <c r="E215" s="104"/>
      <c r="F215" s="104"/>
      <c r="G215" s="104"/>
      <c r="H215" s="104"/>
      <c r="I215" s="65"/>
      <c r="J215" s="65"/>
      <c r="K215" s="104"/>
      <c r="L215" s="104"/>
      <c r="M215" s="104"/>
      <c r="N215" s="159"/>
      <c r="O215" s="42"/>
      <c r="P215" s="42"/>
      <c r="Q215" s="42"/>
      <c r="R215" s="42"/>
      <c r="S215" s="51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</row>
    <row r="216" spans="1:32" s="58" customFormat="1" ht="18.75" customHeight="1" x14ac:dyDescent="0.2">
      <c r="A216" s="42"/>
      <c r="B216" s="351" t="s">
        <v>336</v>
      </c>
      <c r="C216" s="352"/>
      <c r="D216" s="352"/>
      <c r="E216" s="352"/>
      <c r="F216" s="352"/>
      <c r="G216" s="352"/>
      <c r="H216" s="352"/>
      <c r="I216" s="352"/>
      <c r="J216" s="352"/>
      <c r="K216" s="352"/>
      <c r="L216" s="352"/>
      <c r="M216" s="353"/>
      <c r="N216" s="158" t="s">
        <v>141</v>
      </c>
      <c r="O216" s="42"/>
      <c r="P216" s="42"/>
      <c r="Q216" s="42"/>
      <c r="R216" s="42"/>
      <c r="S216" s="51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</row>
    <row r="217" spans="1:32" s="58" customFormat="1" ht="12" customHeight="1" x14ac:dyDescent="0.2">
      <c r="A217" s="42"/>
      <c r="B217" s="175"/>
      <c r="C217" s="176"/>
      <c r="D217" s="177"/>
      <c r="E217" s="200"/>
      <c r="F217" s="201"/>
      <c r="G217" s="177"/>
      <c r="H217" s="8"/>
      <c r="I217" s="43"/>
      <c r="J217" s="43"/>
      <c r="K217" s="43"/>
      <c r="L217" s="43"/>
      <c r="M217" s="48"/>
      <c r="N217" s="159"/>
      <c r="O217" s="42"/>
      <c r="P217" s="42"/>
      <c r="Q217" s="42"/>
      <c r="R217" s="42"/>
      <c r="S217" s="51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</row>
    <row r="218" spans="1:32" s="58" customFormat="1" ht="21.75" customHeight="1" x14ac:dyDescent="0.2">
      <c r="A218" s="42"/>
      <c r="B218" s="202" t="s">
        <v>373</v>
      </c>
      <c r="C218" s="203"/>
      <c r="D218" s="203"/>
      <c r="E218" s="203"/>
      <c r="F218" s="203"/>
      <c r="G218" s="204"/>
      <c r="H218" s="203"/>
      <c r="I218" s="205"/>
      <c r="J218" s="203"/>
      <c r="K218" s="203"/>
      <c r="L218" s="203"/>
      <c r="M218" s="206"/>
      <c r="N218" s="159"/>
      <c r="O218" s="42"/>
      <c r="P218" s="42"/>
      <c r="Q218" s="42"/>
      <c r="R218" s="42"/>
      <c r="S218" s="51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</row>
    <row r="219" spans="1:32" s="58" customFormat="1" ht="18.75" customHeight="1" x14ac:dyDescent="0.2">
      <c r="A219" s="42"/>
      <c r="B219" s="85" t="s">
        <v>220</v>
      </c>
      <c r="C219" s="86" t="s">
        <v>45</v>
      </c>
      <c r="D219" s="43"/>
      <c r="E219" s="43"/>
      <c r="F219" s="43"/>
      <c r="G219" s="207"/>
      <c r="H219" s="43"/>
      <c r="I219" s="187" t="s">
        <v>44</v>
      </c>
      <c r="J219" s="188" t="s">
        <v>45</v>
      </c>
      <c r="K219" s="43"/>
      <c r="L219" s="43"/>
      <c r="M219" s="197"/>
      <c r="N219" s="159"/>
      <c r="O219" s="42"/>
      <c r="P219" s="42"/>
      <c r="Q219" s="42"/>
      <c r="R219" s="42"/>
      <c r="S219" s="51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</row>
    <row r="220" spans="1:32" s="58" customFormat="1" ht="18.75" customHeight="1" x14ac:dyDescent="0.2">
      <c r="A220" s="42"/>
      <c r="B220" s="91" t="s">
        <v>337</v>
      </c>
      <c r="C220" s="70" t="s">
        <v>323</v>
      </c>
      <c r="D220" s="60">
        <v>634691</v>
      </c>
      <c r="E220" s="61">
        <v>0</v>
      </c>
      <c r="F220" s="62">
        <v>108624</v>
      </c>
      <c r="G220" s="60">
        <f>D220-E220+F220</f>
        <v>743315</v>
      </c>
      <c r="H220" s="87"/>
      <c r="I220" s="93" t="s">
        <v>46</v>
      </c>
      <c r="J220" s="70" t="s">
        <v>47</v>
      </c>
      <c r="K220" s="61">
        <f>E220</f>
        <v>0</v>
      </c>
      <c r="L220" s="62">
        <f>F220</f>
        <v>108624</v>
      </c>
      <c r="M220" s="94">
        <f>L220-K220</f>
        <v>108624</v>
      </c>
      <c r="N220" s="159"/>
      <c r="O220" s="42"/>
      <c r="P220" s="42"/>
      <c r="Q220" s="42"/>
      <c r="R220" s="42"/>
      <c r="S220" s="51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</row>
    <row r="221" spans="1:32" s="58" customFormat="1" ht="18.75" customHeight="1" x14ac:dyDescent="0.2">
      <c r="A221" s="42"/>
      <c r="B221" s="85" t="s">
        <v>342</v>
      </c>
      <c r="C221" s="86" t="s">
        <v>333</v>
      </c>
      <c r="D221" s="190"/>
      <c r="E221" s="191"/>
      <c r="F221" s="192"/>
      <c r="G221" s="193"/>
      <c r="H221" s="43"/>
      <c r="I221" s="187">
        <v>4</v>
      </c>
      <c r="J221" s="188" t="s">
        <v>113</v>
      </c>
      <c r="K221" s="191"/>
      <c r="L221" s="192"/>
      <c r="M221" s="196"/>
      <c r="N221" s="159"/>
      <c r="O221" s="42"/>
      <c r="P221" s="42"/>
      <c r="Q221" s="42"/>
      <c r="R221" s="42"/>
      <c r="S221" s="51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</row>
    <row r="222" spans="1:32" s="58" customFormat="1" ht="18.75" customHeight="1" x14ac:dyDescent="0.2">
      <c r="A222" s="42"/>
      <c r="B222" s="91" t="s">
        <v>338</v>
      </c>
      <c r="C222" s="70" t="s">
        <v>329</v>
      </c>
      <c r="D222" s="60">
        <v>108624</v>
      </c>
      <c r="E222" s="61">
        <v>108624</v>
      </c>
      <c r="F222" s="62">
        <v>0</v>
      </c>
      <c r="G222" s="60">
        <f>D222-E222+F222</f>
        <v>0</v>
      </c>
      <c r="H222" s="87"/>
      <c r="I222" s="93">
        <v>4</v>
      </c>
      <c r="J222" s="70" t="s">
        <v>335</v>
      </c>
      <c r="K222" s="61">
        <f>E222</f>
        <v>108624</v>
      </c>
      <c r="L222" s="62">
        <f>F222</f>
        <v>0</v>
      </c>
      <c r="M222" s="94">
        <f>L222-K222</f>
        <v>-108624</v>
      </c>
      <c r="N222" s="159"/>
      <c r="O222" s="42"/>
      <c r="P222" s="42"/>
      <c r="Q222" s="42"/>
      <c r="R222" s="42"/>
      <c r="S222" s="51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</row>
    <row r="223" spans="1:32" s="58" customFormat="1" ht="18.75" customHeight="1" x14ac:dyDescent="0.2">
      <c r="A223" s="42"/>
      <c r="B223" s="289" t="s">
        <v>375</v>
      </c>
      <c r="C223" s="254"/>
      <c r="D223" s="97">
        <f>SUM(D220:D222)</f>
        <v>743315</v>
      </c>
      <c r="E223" s="97">
        <f>SUM(E220:E222)</f>
        <v>108624</v>
      </c>
      <c r="F223" s="97">
        <f>SUM(F220:F222)</f>
        <v>108624</v>
      </c>
      <c r="G223" s="97">
        <f>SUM(G220:G222)</f>
        <v>743315</v>
      </c>
      <c r="H223" s="98"/>
      <c r="I223" s="99"/>
      <c r="J223" s="100"/>
      <c r="K223" s="97">
        <f>SUM(K219:K222)</f>
        <v>108624</v>
      </c>
      <c r="L223" s="97">
        <f>SUM(L219:L222)</f>
        <v>108624</v>
      </c>
      <c r="M223" s="101">
        <f>SUM(M219:M222)</f>
        <v>0</v>
      </c>
      <c r="N223" s="159"/>
      <c r="O223" s="42"/>
      <c r="P223" s="42"/>
      <c r="Q223" s="42"/>
      <c r="R223" s="42"/>
      <c r="S223" s="51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</row>
    <row r="224" spans="1:32" s="58" customFormat="1" ht="9.75" customHeight="1" x14ac:dyDescent="0.2">
      <c r="A224" s="42"/>
      <c r="B224" s="175"/>
      <c r="C224" s="176"/>
      <c r="D224" s="177"/>
      <c r="E224" s="200"/>
      <c r="F224" s="201"/>
      <c r="G224" s="177"/>
      <c r="H224" s="8"/>
      <c r="I224" s="43"/>
      <c r="J224" s="43"/>
      <c r="K224" s="43"/>
      <c r="L224" s="43"/>
      <c r="M224" s="48"/>
      <c r="N224" s="159"/>
      <c r="O224" s="42"/>
      <c r="P224" s="42"/>
      <c r="Q224" s="42"/>
      <c r="R224" s="42"/>
      <c r="S224" s="51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</row>
    <row r="225" spans="1:32" s="58" customFormat="1" ht="18.75" customHeight="1" x14ac:dyDescent="0.2">
      <c r="A225" s="42"/>
      <c r="B225" s="202" t="s">
        <v>374</v>
      </c>
      <c r="C225" s="203"/>
      <c r="D225" s="203"/>
      <c r="E225" s="203"/>
      <c r="F225" s="203"/>
      <c r="G225" s="204"/>
      <c r="H225" s="208"/>
      <c r="I225" s="209"/>
      <c r="J225" s="210"/>
      <c r="K225" s="211"/>
      <c r="L225" s="212"/>
      <c r="M225" s="213"/>
      <c r="N225" s="159"/>
      <c r="O225" s="42"/>
      <c r="P225" s="42"/>
      <c r="Q225" s="42"/>
      <c r="R225" s="42"/>
      <c r="S225" s="51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</row>
    <row r="226" spans="1:32" s="58" customFormat="1" ht="18.75" customHeight="1" x14ac:dyDescent="0.2">
      <c r="A226" s="42"/>
      <c r="B226" s="85" t="s">
        <v>146</v>
      </c>
      <c r="C226" s="86" t="s">
        <v>134</v>
      </c>
      <c r="D226" s="43"/>
      <c r="E226" s="43"/>
      <c r="F226" s="43"/>
      <c r="G226" s="207"/>
      <c r="H226" s="41"/>
      <c r="I226" s="187" t="s">
        <v>50</v>
      </c>
      <c r="J226" s="188" t="s">
        <v>51</v>
      </c>
      <c r="K226" s="43"/>
      <c r="L226" s="43"/>
      <c r="M226" s="197"/>
      <c r="N226" s="159"/>
      <c r="O226" s="42"/>
      <c r="P226" s="42"/>
      <c r="Q226" s="42"/>
      <c r="R226" s="42"/>
      <c r="S226" s="51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</row>
    <row r="227" spans="1:32" s="58" customFormat="1" ht="18.75" customHeight="1" x14ac:dyDescent="0.2">
      <c r="A227" s="42"/>
      <c r="B227" s="91" t="s">
        <v>339</v>
      </c>
      <c r="C227" s="70" t="s">
        <v>340</v>
      </c>
      <c r="D227" s="60">
        <v>90610</v>
      </c>
      <c r="E227" s="61">
        <v>0</v>
      </c>
      <c r="F227" s="62">
        <v>102623</v>
      </c>
      <c r="G227" s="60">
        <f>D227-E227+F227</f>
        <v>193233</v>
      </c>
      <c r="H227" s="87"/>
      <c r="I227" s="93" t="s">
        <v>50</v>
      </c>
      <c r="J227" s="70" t="s">
        <v>118</v>
      </c>
      <c r="K227" s="61">
        <f>E227</f>
        <v>0</v>
      </c>
      <c r="L227" s="62">
        <f>F227</f>
        <v>102623</v>
      </c>
      <c r="M227" s="94">
        <f>L227-K227</f>
        <v>102623</v>
      </c>
      <c r="N227" s="159"/>
      <c r="O227" s="42"/>
      <c r="P227" s="42"/>
      <c r="Q227" s="42"/>
      <c r="R227" s="42"/>
      <c r="S227" s="51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</row>
    <row r="228" spans="1:32" s="58" customFormat="1" ht="18.75" customHeight="1" x14ac:dyDescent="0.2">
      <c r="A228" s="42"/>
      <c r="B228" s="85" t="s">
        <v>343</v>
      </c>
      <c r="C228" s="86" t="s">
        <v>333</v>
      </c>
      <c r="D228" s="190"/>
      <c r="E228" s="191"/>
      <c r="F228" s="192"/>
      <c r="G228" s="193"/>
      <c r="H228" s="41"/>
      <c r="I228" s="187">
        <v>4</v>
      </c>
      <c r="J228" s="188" t="s">
        <v>113</v>
      </c>
      <c r="K228" s="191"/>
      <c r="L228" s="192"/>
      <c r="M228" s="196"/>
      <c r="N228" s="159"/>
      <c r="O228" s="42"/>
      <c r="P228" s="42"/>
      <c r="Q228" s="42"/>
      <c r="R228" s="42"/>
      <c r="S228" s="51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</row>
    <row r="229" spans="1:32" s="58" customFormat="1" ht="18.75" customHeight="1" x14ac:dyDescent="0.2">
      <c r="A229" s="42"/>
      <c r="B229" s="91" t="s">
        <v>341</v>
      </c>
      <c r="C229" s="70" t="s">
        <v>329</v>
      </c>
      <c r="D229" s="60">
        <v>102623</v>
      </c>
      <c r="E229" s="61">
        <v>102623</v>
      </c>
      <c r="F229" s="62">
        <v>0</v>
      </c>
      <c r="G229" s="60">
        <f>D229-E229+F229</f>
        <v>0</v>
      </c>
      <c r="H229" s="87"/>
      <c r="I229" s="93">
        <v>4</v>
      </c>
      <c r="J229" s="70" t="s">
        <v>335</v>
      </c>
      <c r="K229" s="61">
        <f>E229</f>
        <v>102623</v>
      </c>
      <c r="L229" s="62">
        <f>F229</f>
        <v>0</v>
      </c>
      <c r="M229" s="94">
        <f>L229-K229</f>
        <v>-102623</v>
      </c>
      <c r="N229" s="159"/>
      <c r="O229" s="42"/>
      <c r="P229" s="42"/>
      <c r="Q229" s="42"/>
      <c r="R229" s="42"/>
      <c r="S229" s="51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</row>
    <row r="230" spans="1:32" s="58" customFormat="1" ht="18.75" customHeight="1" x14ac:dyDescent="0.2">
      <c r="A230" s="42"/>
      <c r="B230" s="289" t="s">
        <v>376</v>
      </c>
      <c r="C230" s="254"/>
      <c r="D230" s="97">
        <f>SUM(D225:D229)</f>
        <v>193233</v>
      </c>
      <c r="E230" s="97">
        <f>SUM(E225:E229)</f>
        <v>102623</v>
      </c>
      <c r="F230" s="97">
        <f>SUM(F225:F229)</f>
        <v>102623</v>
      </c>
      <c r="G230" s="97">
        <f>SUM(G225:G229)</f>
        <v>193233</v>
      </c>
      <c r="H230" s="98"/>
      <c r="I230" s="99"/>
      <c r="J230" s="100" t="s">
        <v>119</v>
      </c>
      <c r="K230" s="97">
        <f>SUM(K225:K229)</f>
        <v>102623</v>
      </c>
      <c r="L230" s="97">
        <f>SUM(L225:L229)</f>
        <v>102623</v>
      </c>
      <c r="M230" s="101">
        <f>SUM(M226:M229)</f>
        <v>0</v>
      </c>
      <c r="N230" s="159"/>
      <c r="O230" s="42"/>
      <c r="P230" s="42"/>
      <c r="Q230" s="42"/>
      <c r="R230" s="42"/>
      <c r="S230" s="51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</row>
    <row r="231" spans="1:32" s="58" customFormat="1" ht="9" customHeight="1" thickBot="1" x14ac:dyDescent="0.25">
      <c r="A231" s="42"/>
      <c r="B231" s="170"/>
      <c r="C231" s="65"/>
      <c r="D231" s="104"/>
      <c r="E231" s="104"/>
      <c r="F231" s="104"/>
      <c r="G231" s="104"/>
      <c r="H231" s="104"/>
      <c r="I231" s="65"/>
      <c r="J231" s="65"/>
      <c r="K231" s="104"/>
      <c r="L231" s="104"/>
      <c r="M231" s="108"/>
      <c r="N231" s="159"/>
      <c r="O231" s="42"/>
      <c r="P231" s="42"/>
      <c r="Q231" s="42"/>
      <c r="R231" s="42"/>
      <c r="S231" s="51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</row>
    <row r="232" spans="1:32" s="58" customFormat="1" ht="18.75" customHeight="1" x14ac:dyDescent="0.2">
      <c r="A232" s="42"/>
      <c r="B232" s="214" t="s">
        <v>377</v>
      </c>
      <c r="C232" s="215"/>
      <c r="D232" s="216"/>
      <c r="E232" s="217"/>
      <c r="F232" s="218"/>
      <c r="G232" s="219"/>
      <c r="H232" s="220"/>
      <c r="I232" s="221"/>
      <c r="J232" s="220"/>
      <c r="K232" s="220"/>
      <c r="L232" s="220"/>
      <c r="M232" s="222"/>
      <c r="N232" s="159"/>
      <c r="O232" s="42"/>
      <c r="P232" s="42"/>
      <c r="Q232" s="42"/>
      <c r="R232" s="42"/>
      <c r="S232" s="51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</row>
    <row r="233" spans="1:32" s="58" customFormat="1" ht="18.75" customHeight="1" x14ac:dyDescent="0.2">
      <c r="A233" s="42"/>
      <c r="B233" s="85" t="s">
        <v>147</v>
      </c>
      <c r="C233" s="86" t="s">
        <v>124</v>
      </c>
      <c r="D233" s="43"/>
      <c r="E233" s="43"/>
      <c r="F233" s="43"/>
      <c r="G233" s="207"/>
      <c r="H233" s="41"/>
      <c r="I233" s="187" t="s">
        <v>50</v>
      </c>
      <c r="J233" s="188" t="s">
        <v>51</v>
      </c>
      <c r="K233" s="43"/>
      <c r="L233" s="43"/>
      <c r="M233" s="197"/>
      <c r="N233" s="159"/>
      <c r="O233" s="42"/>
      <c r="P233" s="42"/>
      <c r="Q233" s="42"/>
      <c r="R233" s="42"/>
      <c r="S233" s="51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</row>
    <row r="234" spans="1:32" s="58" customFormat="1" ht="18.75" customHeight="1" x14ac:dyDescent="0.2">
      <c r="A234" s="42"/>
      <c r="B234" s="91" t="s">
        <v>344</v>
      </c>
      <c r="C234" s="70" t="s">
        <v>345</v>
      </c>
      <c r="D234" s="60">
        <v>967969</v>
      </c>
      <c r="E234" s="61">
        <v>400000</v>
      </c>
      <c r="F234" s="62">
        <v>0</v>
      </c>
      <c r="G234" s="60">
        <f>D234-E234+F234</f>
        <v>567969</v>
      </c>
      <c r="H234" s="87"/>
      <c r="I234" s="93" t="s">
        <v>50</v>
      </c>
      <c r="J234" s="70" t="s">
        <v>118</v>
      </c>
      <c r="K234" s="61">
        <f>E234</f>
        <v>400000</v>
      </c>
      <c r="L234" s="62">
        <f>F234</f>
        <v>0</v>
      </c>
      <c r="M234" s="94">
        <f>L234-K234</f>
        <v>-400000</v>
      </c>
      <c r="N234" s="159"/>
      <c r="O234" s="42"/>
      <c r="P234" s="42"/>
      <c r="Q234" s="42"/>
      <c r="R234" s="42"/>
      <c r="S234" s="51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</row>
    <row r="235" spans="1:32" s="58" customFormat="1" ht="18.75" customHeight="1" x14ac:dyDescent="0.2">
      <c r="A235" s="42"/>
      <c r="B235" s="85" t="s">
        <v>148</v>
      </c>
      <c r="C235" s="86" t="s">
        <v>134</v>
      </c>
      <c r="D235" s="190"/>
      <c r="E235" s="191"/>
      <c r="F235" s="192"/>
      <c r="G235" s="193"/>
      <c r="H235" s="41"/>
      <c r="I235" s="187"/>
      <c r="J235" s="188"/>
      <c r="K235" s="191"/>
      <c r="L235" s="192"/>
      <c r="M235" s="196"/>
      <c r="N235" s="159"/>
      <c r="O235" s="42"/>
      <c r="P235" s="42"/>
      <c r="Q235" s="42"/>
      <c r="R235" s="42"/>
      <c r="S235" s="51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</row>
    <row r="236" spans="1:32" s="58" customFormat="1" ht="18.75" customHeight="1" x14ac:dyDescent="0.2">
      <c r="A236" s="42"/>
      <c r="B236" s="91" t="s">
        <v>233</v>
      </c>
      <c r="C236" s="70" t="s">
        <v>340</v>
      </c>
      <c r="D236" s="60">
        <v>0</v>
      </c>
      <c r="E236" s="61">
        <v>0</v>
      </c>
      <c r="F236" s="62">
        <v>400000</v>
      </c>
      <c r="G236" s="60">
        <f>D236-E236+F236</f>
        <v>400000</v>
      </c>
      <c r="H236" s="87"/>
      <c r="I236" s="93" t="s">
        <v>50</v>
      </c>
      <c r="J236" s="70" t="s">
        <v>118</v>
      </c>
      <c r="K236" s="61">
        <f>E236</f>
        <v>0</v>
      </c>
      <c r="L236" s="62">
        <f>F236</f>
        <v>400000</v>
      </c>
      <c r="M236" s="94">
        <f>L236-K236</f>
        <v>400000</v>
      </c>
      <c r="N236" s="159"/>
      <c r="O236" s="42"/>
      <c r="P236" s="42"/>
      <c r="Q236" s="42"/>
      <c r="R236" s="42"/>
      <c r="S236" s="51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</row>
    <row r="237" spans="1:32" s="58" customFormat="1" ht="18.75" customHeight="1" x14ac:dyDescent="0.2">
      <c r="A237" s="42"/>
      <c r="B237" s="289" t="s">
        <v>378</v>
      </c>
      <c r="C237" s="254"/>
      <c r="D237" s="97">
        <f>SUM(D234:D236)</f>
        <v>967969</v>
      </c>
      <c r="E237" s="97">
        <f>SUM(E234:E236)</f>
        <v>400000</v>
      </c>
      <c r="F237" s="97">
        <f>SUM(F234:F236)</f>
        <v>400000</v>
      </c>
      <c r="G237" s="97">
        <f>SUM(G234:G236)</f>
        <v>967969</v>
      </c>
      <c r="H237" s="98"/>
      <c r="I237" s="99"/>
      <c r="J237" s="100" t="s">
        <v>119</v>
      </c>
      <c r="K237" s="97">
        <f>SUM(K234:K236)</f>
        <v>400000</v>
      </c>
      <c r="L237" s="97">
        <f>SUM(L234:L236)</f>
        <v>400000</v>
      </c>
      <c r="M237" s="101">
        <f>SUM(M233:M236)</f>
        <v>0</v>
      </c>
      <c r="N237" s="159"/>
      <c r="O237" s="42"/>
      <c r="P237" s="42"/>
      <c r="Q237" s="42"/>
      <c r="R237" s="42"/>
      <c r="S237" s="51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</row>
    <row r="238" spans="1:32" s="58" customFormat="1" ht="9" customHeight="1" thickBot="1" x14ac:dyDescent="0.25">
      <c r="A238" s="42"/>
      <c r="B238" s="170"/>
      <c r="C238" s="65"/>
      <c r="D238" s="104"/>
      <c r="E238" s="104"/>
      <c r="F238" s="104"/>
      <c r="G238" s="104"/>
      <c r="H238" s="104"/>
      <c r="I238" s="65"/>
      <c r="J238" s="65"/>
      <c r="K238" s="104"/>
      <c r="L238" s="104"/>
      <c r="M238" s="108"/>
      <c r="N238" s="159"/>
      <c r="O238" s="42"/>
      <c r="P238" s="42"/>
      <c r="Q238" s="42"/>
      <c r="R238" s="42"/>
      <c r="S238" s="51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</row>
    <row r="239" spans="1:32" s="58" customFormat="1" ht="18.75" customHeight="1" thickBot="1" x14ac:dyDescent="0.25">
      <c r="A239" s="42"/>
      <c r="B239" s="249" t="s">
        <v>347</v>
      </c>
      <c r="C239" s="250"/>
      <c r="D239" s="198">
        <f>D237+D230+D223</f>
        <v>1904517</v>
      </c>
      <c r="E239" s="198">
        <f t="shared" ref="E239:G239" si="178">E237+E230+E223</f>
        <v>611247</v>
      </c>
      <c r="F239" s="198">
        <f t="shared" si="178"/>
        <v>611247</v>
      </c>
      <c r="G239" s="198">
        <f t="shared" si="178"/>
        <v>1904517</v>
      </c>
      <c r="H239" s="226"/>
      <c r="I239" s="249" t="s">
        <v>25</v>
      </c>
      <c r="J239" s="250"/>
      <c r="K239" s="198">
        <f t="shared" ref="K239:M239" si="179">K237+K230+K223</f>
        <v>611247</v>
      </c>
      <c r="L239" s="198">
        <f t="shared" si="179"/>
        <v>611247</v>
      </c>
      <c r="M239" s="350">
        <f t="shared" si="179"/>
        <v>0</v>
      </c>
      <c r="N239" s="159"/>
      <c r="O239" s="42"/>
      <c r="P239" s="42"/>
      <c r="Q239" s="42"/>
      <c r="R239" s="42"/>
      <c r="S239" s="51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</row>
    <row r="240" spans="1:32" s="58" customFormat="1" ht="9" customHeight="1" x14ac:dyDescent="0.2">
      <c r="A240" s="42"/>
      <c r="B240" s="227"/>
      <c r="C240" s="41"/>
      <c r="D240" s="41"/>
      <c r="E240" s="41"/>
      <c r="F240" s="41"/>
      <c r="G240" s="41"/>
      <c r="H240" s="41"/>
      <c r="I240" s="43"/>
      <c r="J240" s="43"/>
      <c r="K240" s="43"/>
      <c r="L240" s="43"/>
      <c r="M240" s="48"/>
      <c r="N240" s="159"/>
      <c r="O240" s="42"/>
      <c r="P240" s="42"/>
      <c r="Q240" s="42"/>
      <c r="R240" s="42"/>
      <c r="S240" s="51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</row>
    <row r="241" spans="1:32" s="58" customFormat="1" ht="18.75" customHeight="1" x14ac:dyDescent="0.2">
      <c r="A241" s="42"/>
      <c r="B241" s="257" t="s">
        <v>348</v>
      </c>
      <c r="C241" s="258"/>
      <c r="D241" s="258"/>
      <c r="E241" s="258"/>
      <c r="F241" s="258"/>
      <c r="G241" s="258"/>
      <c r="H241" s="258"/>
      <c r="I241" s="258"/>
      <c r="J241" s="258"/>
      <c r="K241" s="258"/>
      <c r="L241" s="258"/>
      <c r="M241" s="259"/>
      <c r="N241" s="159"/>
      <c r="O241" s="42"/>
      <c r="P241" s="42"/>
      <c r="Q241" s="42"/>
      <c r="R241" s="42"/>
      <c r="S241" s="51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</row>
    <row r="242" spans="1:32" s="58" customFormat="1" ht="12" customHeight="1" x14ac:dyDescent="0.2">
      <c r="A242" s="42"/>
      <c r="B242" s="228"/>
      <c r="C242" s="229"/>
      <c r="D242" s="229"/>
      <c r="E242" s="229"/>
      <c r="F242" s="229"/>
      <c r="G242" s="229"/>
      <c r="H242" s="229"/>
      <c r="I242" s="229"/>
      <c r="J242" s="229"/>
      <c r="K242" s="229"/>
      <c r="L242" s="229"/>
      <c r="M242" s="230"/>
      <c r="N242" s="159"/>
      <c r="O242" s="42"/>
      <c r="P242" s="42"/>
      <c r="Q242" s="42"/>
      <c r="R242" s="42"/>
      <c r="S242" s="51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</row>
    <row r="243" spans="1:32" s="58" customFormat="1" ht="18.75" customHeight="1" x14ac:dyDescent="0.2">
      <c r="A243" s="42"/>
      <c r="B243" s="251" t="s">
        <v>350</v>
      </c>
      <c r="C243" s="252"/>
      <c r="D243" s="252"/>
      <c r="E243" s="252"/>
      <c r="F243" s="252"/>
      <c r="G243" s="252"/>
      <c r="H243" s="252"/>
      <c r="I243" s="252"/>
      <c r="J243" s="252"/>
      <c r="K243" s="252"/>
      <c r="L243" s="252"/>
      <c r="M243" s="253"/>
      <c r="N243" s="159"/>
      <c r="O243" s="42"/>
      <c r="P243" s="42"/>
      <c r="Q243" s="42"/>
      <c r="R243" s="42"/>
      <c r="S243" s="51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</row>
    <row r="244" spans="1:32" s="58" customFormat="1" ht="14.25" customHeight="1" x14ac:dyDescent="0.2">
      <c r="A244" s="42"/>
      <c r="B244" s="231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8"/>
      <c r="N244" s="159"/>
      <c r="O244" s="42"/>
      <c r="P244" s="42"/>
      <c r="Q244" s="42"/>
      <c r="R244" s="42"/>
      <c r="S244" s="51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</row>
    <row r="245" spans="1:32" s="58" customFormat="1" ht="18.75" customHeight="1" x14ac:dyDescent="0.2">
      <c r="A245" s="42"/>
      <c r="B245" s="235" t="s">
        <v>364</v>
      </c>
      <c r="C245" s="236"/>
      <c r="D245" s="232"/>
      <c r="E245" s="233"/>
      <c r="F245" s="234"/>
      <c r="G245" s="204"/>
      <c r="H245" s="208"/>
      <c r="I245" s="209"/>
      <c r="J245" s="210"/>
      <c r="K245" s="211"/>
      <c r="L245" s="212"/>
      <c r="M245" s="213"/>
      <c r="N245" s="159"/>
      <c r="O245" s="42"/>
      <c r="P245" s="42"/>
      <c r="Q245" s="42"/>
      <c r="R245" s="42"/>
      <c r="S245" s="51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</row>
    <row r="246" spans="1:32" s="58" customFormat="1" ht="18.75" customHeight="1" x14ac:dyDescent="0.2">
      <c r="A246" s="42"/>
      <c r="B246" s="85" t="s">
        <v>155</v>
      </c>
      <c r="C246" s="86" t="s">
        <v>45</v>
      </c>
      <c r="D246" s="223"/>
      <c r="E246" s="224"/>
      <c r="F246" s="225"/>
      <c r="G246" s="207"/>
      <c r="H246" s="41"/>
      <c r="I246" s="187" t="s">
        <v>68</v>
      </c>
      <c r="J246" s="188" t="s">
        <v>69</v>
      </c>
      <c r="K246" s="43"/>
      <c r="L246" s="43"/>
      <c r="M246" s="197"/>
      <c r="N246" s="159"/>
      <c r="O246" s="42"/>
      <c r="P246" s="42"/>
      <c r="Q246" s="42"/>
      <c r="R246" s="42"/>
      <c r="S246" s="51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</row>
    <row r="247" spans="1:32" s="58" customFormat="1" ht="18.75" customHeight="1" x14ac:dyDescent="0.2">
      <c r="A247" s="42"/>
      <c r="B247" s="91" t="s">
        <v>351</v>
      </c>
      <c r="C247" s="70" t="s">
        <v>349</v>
      </c>
      <c r="D247" s="60">
        <v>1452328</v>
      </c>
      <c r="E247" s="61">
        <v>0</v>
      </c>
      <c r="F247" s="62">
        <v>500000</v>
      </c>
      <c r="G247" s="60">
        <f t="shared" ref="G247:G254" si="180">D247-E247+F247</f>
        <v>1952328</v>
      </c>
      <c r="H247" s="87"/>
      <c r="I247" s="93" t="s">
        <v>72</v>
      </c>
      <c r="J247" s="70" t="s">
        <v>73</v>
      </c>
      <c r="K247" s="61">
        <f>E247</f>
        <v>0</v>
      </c>
      <c r="L247" s="62">
        <f>F247</f>
        <v>500000</v>
      </c>
      <c r="M247" s="94">
        <f>L247-K247</f>
        <v>500000</v>
      </c>
      <c r="N247" s="159"/>
      <c r="O247" s="42"/>
      <c r="P247" s="42"/>
      <c r="Q247" s="42"/>
      <c r="R247" s="42"/>
      <c r="S247" s="51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</row>
    <row r="248" spans="1:32" s="58" customFormat="1" ht="15.75" customHeight="1" x14ac:dyDescent="0.2">
      <c r="A248" s="42"/>
      <c r="B248" s="85" t="s">
        <v>158</v>
      </c>
      <c r="C248" s="86" t="s">
        <v>124</v>
      </c>
      <c r="D248" s="60"/>
      <c r="E248" s="61"/>
      <c r="F248" s="62"/>
      <c r="G248" s="60"/>
      <c r="H248" s="87"/>
      <c r="I248" s="93"/>
      <c r="J248" s="70"/>
      <c r="K248" s="61"/>
      <c r="L248" s="62"/>
      <c r="M248" s="94"/>
      <c r="N248" s="159"/>
      <c r="O248" s="42"/>
      <c r="P248" s="42"/>
      <c r="Q248" s="42"/>
      <c r="R248" s="42"/>
      <c r="S248" s="51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</row>
    <row r="249" spans="1:32" s="58" customFormat="1" ht="18.75" customHeight="1" x14ac:dyDescent="0.2">
      <c r="A249" s="42"/>
      <c r="B249" s="91" t="s">
        <v>352</v>
      </c>
      <c r="C249" s="70" t="s">
        <v>353</v>
      </c>
      <c r="D249" s="60">
        <v>0</v>
      </c>
      <c r="E249" s="61">
        <v>0</v>
      </c>
      <c r="F249" s="62">
        <v>250000</v>
      </c>
      <c r="G249" s="60">
        <f t="shared" si="180"/>
        <v>250000</v>
      </c>
      <c r="H249" s="87"/>
      <c r="I249" s="93" t="s">
        <v>354</v>
      </c>
      <c r="J249" s="70" t="s">
        <v>73</v>
      </c>
      <c r="K249" s="61">
        <f t="shared" ref="K249:L254" si="181">E249</f>
        <v>0</v>
      </c>
      <c r="L249" s="62">
        <f t="shared" si="181"/>
        <v>250000</v>
      </c>
      <c r="M249" s="94">
        <f t="shared" ref="M249:M254" si="182">L249-K249</f>
        <v>250000</v>
      </c>
      <c r="N249" s="159"/>
      <c r="O249" s="42"/>
      <c r="P249" s="42"/>
      <c r="Q249" s="42"/>
      <c r="R249" s="42"/>
      <c r="S249" s="51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</row>
    <row r="250" spans="1:32" s="58" customFormat="1" ht="18.75" customHeight="1" x14ac:dyDescent="0.2">
      <c r="A250" s="42"/>
      <c r="B250" s="91" t="s">
        <v>355</v>
      </c>
      <c r="C250" s="70" t="s">
        <v>356</v>
      </c>
      <c r="D250" s="60">
        <v>0</v>
      </c>
      <c r="E250" s="61">
        <v>0</v>
      </c>
      <c r="F250" s="62">
        <v>250000</v>
      </c>
      <c r="G250" s="60">
        <f t="shared" si="180"/>
        <v>250000</v>
      </c>
      <c r="H250" s="87"/>
      <c r="I250" s="93" t="s">
        <v>74</v>
      </c>
      <c r="J250" s="70" t="s">
        <v>73</v>
      </c>
      <c r="K250" s="61">
        <f t="shared" si="181"/>
        <v>0</v>
      </c>
      <c r="L250" s="62">
        <f t="shared" si="181"/>
        <v>250000</v>
      </c>
      <c r="M250" s="94">
        <f t="shared" si="182"/>
        <v>250000</v>
      </c>
      <c r="N250" s="159"/>
      <c r="O250" s="42"/>
      <c r="P250" s="42"/>
      <c r="Q250" s="42"/>
      <c r="R250" s="42"/>
      <c r="S250" s="51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</row>
    <row r="251" spans="1:32" s="58" customFormat="1" ht="18.75" customHeight="1" x14ac:dyDescent="0.2">
      <c r="A251" s="42"/>
      <c r="B251" s="91" t="s">
        <v>357</v>
      </c>
      <c r="C251" s="70" t="s">
        <v>358</v>
      </c>
      <c r="D251" s="60">
        <v>118500</v>
      </c>
      <c r="E251" s="61">
        <v>0</v>
      </c>
      <c r="F251" s="62">
        <v>3500000</v>
      </c>
      <c r="G251" s="60">
        <f t="shared" si="180"/>
        <v>3618500</v>
      </c>
      <c r="H251" s="87"/>
      <c r="I251" s="93" t="s">
        <v>72</v>
      </c>
      <c r="J251" s="70" t="s">
        <v>73</v>
      </c>
      <c r="K251" s="61">
        <f t="shared" si="181"/>
        <v>0</v>
      </c>
      <c r="L251" s="62">
        <f t="shared" si="181"/>
        <v>3500000</v>
      </c>
      <c r="M251" s="94">
        <f t="shared" si="182"/>
        <v>3500000</v>
      </c>
      <c r="N251" s="159"/>
      <c r="O251" s="42"/>
      <c r="P251" s="42"/>
      <c r="Q251" s="42"/>
      <c r="R251" s="42"/>
      <c r="S251" s="51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</row>
    <row r="252" spans="1:32" s="58" customFormat="1" ht="18.75" customHeight="1" x14ac:dyDescent="0.2">
      <c r="A252" s="42"/>
      <c r="B252" s="85" t="s">
        <v>271</v>
      </c>
      <c r="C252" s="86" t="s">
        <v>134</v>
      </c>
      <c r="D252" s="60"/>
      <c r="E252" s="61"/>
      <c r="F252" s="62"/>
      <c r="G252" s="60"/>
      <c r="H252" s="87"/>
      <c r="I252" s="93"/>
      <c r="J252" s="70"/>
      <c r="K252" s="61"/>
      <c r="L252" s="62"/>
      <c r="M252" s="94"/>
      <c r="N252" s="159"/>
      <c r="O252" s="42"/>
      <c r="P252" s="42"/>
      <c r="Q252" s="42"/>
      <c r="R252" s="42"/>
      <c r="S252" s="51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</row>
    <row r="253" spans="1:32" s="58" customFormat="1" ht="18.75" customHeight="1" x14ac:dyDescent="0.2">
      <c r="A253" s="42"/>
      <c r="B253" s="91" t="s">
        <v>359</v>
      </c>
      <c r="C253" s="70" t="s">
        <v>360</v>
      </c>
      <c r="D253" s="60">
        <v>146714.26999999999</v>
      </c>
      <c r="E253" s="61">
        <v>0</v>
      </c>
      <c r="F253" s="62">
        <v>300000</v>
      </c>
      <c r="G253" s="60">
        <f t="shared" si="180"/>
        <v>446714.27</v>
      </c>
      <c r="H253" s="87"/>
      <c r="I253" s="93" t="s">
        <v>70</v>
      </c>
      <c r="J253" s="70" t="s">
        <v>73</v>
      </c>
      <c r="K253" s="61">
        <f t="shared" si="181"/>
        <v>0</v>
      </c>
      <c r="L253" s="62">
        <f t="shared" si="181"/>
        <v>300000</v>
      </c>
      <c r="M253" s="94">
        <f t="shared" si="182"/>
        <v>300000</v>
      </c>
      <c r="N253" s="159"/>
      <c r="O253" s="42"/>
      <c r="P253" s="42"/>
      <c r="Q253" s="42"/>
      <c r="R253" s="42"/>
      <c r="S253" s="51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</row>
    <row r="254" spans="1:32" s="58" customFormat="1" ht="18.75" customHeight="1" x14ac:dyDescent="0.2">
      <c r="A254" s="42"/>
      <c r="B254" s="91" t="s">
        <v>269</v>
      </c>
      <c r="C254" s="70" t="s">
        <v>361</v>
      </c>
      <c r="D254" s="60">
        <v>282477.88</v>
      </c>
      <c r="E254" s="61">
        <v>0</v>
      </c>
      <c r="F254" s="62">
        <v>700000</v>
      </c>
      <c r="G254" s="60">
        <f t="shared" si="180"/>
        <v>982477.88</v>
      </c>
      <c r="H254" s="87"/>
      <c r="I254" s="93" t="s">
        <v>362</v>
      </c>
      <c r="J254" s="70" t="s">
        <v>73</v>
      </c>
      <c r="K254" s="61">
        <f t="shared" si="181"/>
        <v>0</v>
      </c>
      <c r="L254" s="62">
        <f t="shared" si="181"/>
        <v>700000</v>
      </c>
      <c r="M254" s="94">
        <f t="shared" si="182"/>
        <v>700000</v>
      </c>
      <c r="N254" s="159"/>
      <c r="O254" s="42"/>
      <c r="P254" s="42"/>
      <c r="Q254" s="42"/>
      <c r="R254" s="42"/>
      <c r="S254" s="51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</row>
    <row r="255" spans="1:32" s="58" customFormat="1" ht="18.75" customHeight="1" thickBot="1" x14ac:dyDescent="0.25">
      <c r="A255" s="42"/>
      <c r="B255" s="298" t="s">
        <v>365</v>
      </c>
      <c r="C255" s="299" t="s">
        <v>363</v>
      </c>
      <c r="D255" s="167">
        <f>SUM(D247:D254)</f>
        <v>2000020.15</v>
      </c>
      <c r="E255" s="167">
        <f>SUM(E247:E254)</f>
        <v>0</v>
      </c>
      <c r="F255" s="167">
        <f>SUM(F247:F254)</f>
        <v>5500000</v>
      </c>
      <c r="G255" s="167">
        <f>SUM(G247:G254)</f>
        <v>7500020.1499999994</v>
      </c>
      <c r="H255" s="114"/>
      <c r="I255" s="168"/>
      <c r="J255" s="169" t="s">
        <v>119</v>
      </c>
      <c r="K255" s="167">
        <f>SUM(K249:K254)</f>
        <v>0</v>
      </c>
      <c r="L255" s="167">
        <f>SUM(L247:L254)</f>
        <v>5500000</v>
      </c>
      <c r="M255" s="242">
        <f>SUM(M247:M254)</f>
        <v>5500000</v>
      </c>
      <c r="N255" s="159"/>
      <c r="O255" s="42"/>
      <c r="P255" s="42"/>
      <c r="Q255" s="42"/>
      <c r="R255" s="42"/>
      <c r="S255" s="51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</row>
    <row r="256" spans="1:32" s="58" customFormat="1" ht="18.75" customHeight="1" thickBot="1" x14ac:dyDescent="0.25">
      <c r="A256" s="42"/>
      <c r="B256" s="65"/>
      <c r="C256" s="65"/>
      <c r="D256" s="104"/>
      <c r="E256" s="104"/>
      <c r="F256" s="104"/>
      <c r="G256" s="104"/>
      <c r="H256" s="104"/>
      <c r="I256" s="65"/>
      <c r="J256" s="65"/>
      <c r="K256" s="104"/>
      <c r="L256" s="104"/>
      <c r="M256" s="104"/>
      <c r="N256" s="159"/>
      <c r="O256" s="42"/>
      <c r="P256" s="42"/>
      <c r="Q256" s="42"/>
      <c r="R256" s="42"/>
      <c r="S256" s="51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</row>
    <row r="257" spans="1:32" s="58" customFormat="1" ht="18.75" customHeight="1" x14ac:dyDescent="0.2">
      <c r="A257" s="42"/>
      <c r="B257" s="354" t="s">
        <v>367</v>
      </c>
      <c r="C257" s="355"/>
      <c r="D257" s="216"/>
      <c r="E257" s="217"/>
      <c r="F257" s="218"/>
      <c r="G257" s="356"/>
      <c r="H257" s="357"/>
      <c r="I257" s="358"/>
      <c r="J257" s="359"/>
      <c r="K257" s="360"/>
      <c r="L257" s="361"/>
      <c r="M257" s="362"/>
      <c r="N257" s="158" t="s">
        <v>403</v>
      </c>
      <c r="O257" s="42"/>
      <c r="P257" s="42"/>
      <c r="Q257" s="42"/>
      <c r="R257" s="42"/>
      <c r="S257" s="51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</row>
    <row r="258" spans="1:32" s="58" customFormat="1" ht="18.75" customHeight="1" x14ac:dyDescent="0.2">
      <c r="A258" s="42"/>
      <c r="B258" s="85" t="s">
        <v>368</v>
      </c>
      <c r="C258" s="86" t="s">
        <v>135</v>
      </c>
      <c r="D258" s="223"/>
      <c r="E258" s="224"/>
      <c r="F258" s="225"/>
      <c r="G258" s="207"/>
      <c r="H258" s="41"/>
      <c r="I258" s="187" t="s">
        <v>68</v>
      </c>
      <c r="J258" s="188" t="s">
        <v>69</v>
      </c>
      <c r="K258" s="43"/>
      <c r="L258" s="43"/>
      <c r="M258" s="197"/>
      <c r="N258" s="159"/>
      <c r="O258" s="42"/>
      <c r="P258" s="42"/>
      <c r="Q258" s="42"/>
      <c r="R258" s="42"/>
      <c r="S258" s="51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</row>
    <row r="259" spans="1:32" s="58" customFormat="1" ht="18.75" customHeight="1" x14ac:dyDescent="0.2">
      <c r="A259" s="42"/>
      <c r="B259" s="91" t="s">
        <v>369</v>
      </c>
      <c r="C259" s="70" t="s">
        <v>73</v>
      </c>
      <c r="D259" s="60">
        <v>38200000</v>
      </c>
      <c r="E259" s="61">
        <v>5500000</v>
      </c>
      <c r="F259" s="62">
        <v>0</v>
      </c>
      <c r="G259" s="60">
        <f>D259-E259+F259</f>
        <v>32700000</v>
      </c>
      <c r="H259" s="87"/>
      <c r="I259" s="93" t="s">
        <v>72</v>
      </c>
      <c r="J259" s="70" t="s">
        <v>73</v>
      </c>
      <c r="K259" s="61">
        <f>E259</f>
        <v>5500000</v>
      </c>
      <c r="L259" s="62">
        <f>F259</f>
        <v>0</v>
      </c>
      <c r="M259" s="94">
        <f>L259-K259</f>
        <v>-5500000</v>
      </c>
      <c r="N259" s="159"/>
      <c r="O259" s="42"/>
      <c r="P259" s="42"/>
      <c r="Q259" s="42"/>
      <c r="R259" s="42"/>
      <c r="S259" s="51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</row>
    <row r="260" spans="1:32" s="58" customFormat="1" ht="30.75" customHeight="1" x14ac:dyDescent="0.2">
      <c r="A260" s="42"/>
      <c r="B260" s="289" t="s">
        <v>366</v>
      </c>
      <c r="C260" s="254" t="s">
        <v>363</v>
      </c>
      <c r="D260" s="97">
        <f>+D259</f>
        <v>38200000</v>
      </c>
      <c r="E260" s="97">
        <f t="shared" ref="E260:G260" si="183">+E259</f>
        <v>5500000</v>
      </c>
      <c r="F260" s="97">
        <f t="shared" si="183"/>
        <v>0</v>
      </c>
      <c r="G260" s="97">
        <f t="shared" si="183"/>
        <v>32700000</v>
      </c>
      <c r="H260" s="98"/>
      <c r="I260" s="99"/>
      <c r="J260" s="100" t="s">
        <v>119</v>
      </c>
      <c r="K260" s="97">
        <f t="shared" ref="K260" si="184">+K259</f>
        <v>5500000</v>
      </c>
      <c r="L260" s="97">
        <f t="shared" ref="L260" si="185">+L259</f>
        <v>0</v>
      </c>
      <c r="M260" s="101">
        <f t="shared" ref="M260" si="186">+M259</f>
        <v>-5500000</v>
      </c>
      <c r="N260" s="159"/>
      <c r="O260" s="42"/>
      <c r="P260" s="42"/>
      <c r="Q260" s="42"/>
      <c r="R260" s="42"/>
      <c r="S260" s="51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</row>
    <row r="261" spans="1:32" s="58" customFormat="1" ht="11.25" customHeight="1" x14ac:dyDescent="0.2">
      <c r="A261" s="42"/>
      <c r="B261" s="170"/>
      <c r="C261" s="65"/>
      <c r="D261" s="104"/>
      <c r="E261" s="104"/>
      <c r="F261" s="104"/>
      <c r="G261" s="104"/>
      <c r="H261" s="104"/>
      <c r="I261" s="65"/>
      <c r="J261" s="65"/>
      <c r="K261" s="104"/>
      <c r="L261" s="104"/>
      <c r="M261" s="108"/>
      <c r="N261" s="159"/>
      <c r="O261" s="42"/>
      <c r="P261" s="42"/>
      <c r="Q261" s="42"/>
      <c r="R261" s="42"/>
      <c r="S261" s="51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</row>
    <row r="262" spans="1:32" s="58" customFormat="1" ht="27.75" customHeight="1" x14ac:dyDescent="0.2">
      <c r="A262" s="42"/>
      <c r="B262" s="348" t="s">
        <v>370</v>
      </c>
      <c r="C262" s="248"/>
      <c r="D262" s="164">
        <f>+D260+D255</f>
        <v>40200020.149999999</v>
      </c>
      <c r="E262" s="164">
        <f t="shared" ref="E262:G262" si="187">+E260+E255</f>
        <v>5500000</v>
      </c>
      <c r="F262" s="164">
        <f t="shared" si="187"/>
        <v>5500000</v>
      </c>
      <c r="G262" s="164">
        <f t="shared" si="187"/>
        <v>40200020.149999999</v>
      </c>
      <c r="H262" s="171"/>
      <c r="I262" s="165" t="s">
        <v>153</v>
      </c>
      <c r="J262" s="166"/>
      <c r="K262" s="164">
        <f t="shared" ref="K262:M262" si="188">+K260+K255</f>
        <v>5500000</v>
      </c>
      <c r="L262" s="164">
        <f t="shared" si="188"/>
        <v>5500000</v>
      </c>
      <c r="M262" s="349">
        <f t="shared" si="188"/>
        <v>0</v>
      </c>
      <c r="N262" s="159"/>
      <c r="O262" s="42"/>
      <c r="P262" s="42"/>
      <c r="Q262" s="42"/>
      <c r="R262" s="42"/>
      <c r="S262" s="51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</row>
    <row r="263" spans="1:32" s="58" customFormat="1" ht="18.75" customHeight="1" thickBot="1" x14ac:dyDescent="0.25">
      <c r="A263" s="42"/>
      <c r="B263" s="170"/>
      <c r="C263" s="65"/>
      <c r="D263" s="104"/>
      <c r="E263" s="104"/>
      <c r="F263" s="104"/>
      <c r="G263" s="104"/>
      <c r="H263" s="104"/>
      <c r="I263" s="65"/>
      <c r="J263" s="65"/>
      <c r="K263" s="104"/>
      <c r="L263" s="104"/>
      <c r="M263" s="108"/>
      <c r="N263" s="159"/>
      <c r="O263" s="42"/>
      <c r="P263" s="42"/>
      <c r="Q263" s="42"/>
      <c r="R263" s="42"/>
      <c r="S263" s="51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</row>
    <row r="264" spans="1:32" s="58" customFormat="1" ht="18.75" customHeight="1" thickBot="1" x14ac:dyDescent="0.25">
      <c r="A264" s="42"/>
      <c r="B264" s="249" t="s">
        <v>371</v>
      </c>
      <c r="C264" s="250"/>
      <c r="D264" s="198">
        <f>+D262</f>
        <v>40200020.149999999</v>
      </c>
      <c r="E264" s="198">
        <f t="shared" ref="E264:G264" si="189">+E262</f>
        <v>5500000</v>
      </c>
      <c r="F264" s="198">
        <f t="shared" si="189"/>
        <v>5500000</v>
      </c>
      <c r="G264" s="198">
        <f t="shared" si="189"/>
        <v>40200020.149999999</v>
      </c>
      <c r="H264" s="226"/>
      <c r="I264" s="249" t="s">
        <v>154</v>
      </c>
      <c r="J264" s="250"/>
      <c r="K264" s="198">
        <f t="shared" ref="K264:M264" si="190">+K262</f>
        <v>5500000</v>
      </c>
      <c r="L264" s="198">
        <f t="shared" si="190"/>
        <v>5500000</v>
      </c>
      <c r="M264" s="350">
        <f t="shared" si="190"/>
        <v>0</v>
      </c>
      <c r="N264" s="159"/>
      <c r="O264" s="42"/>
      <c r="P264" s="42"/>
      <c r="Q264" s="42"/>
      <c r="R264" s="42"/>
      <c r="S264" s="51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</row>
    <row r="265" spans="1:32" s="58" customFormat="1" ht="18.75" customHeight="1" thickBot="1" x14ac:dyDescent="0.25">
      <c r="A265" s="42"/>
      <c r="B265" s="41"/>
      <c r="C265" s="41"/>
      <c r="D265" s="41"/>
      <c r="E265" s="41"/>
      <c r="F265" s="41"/>
      <c r="G265" s="41"/>
      <c r="H265" s="41"/>
      <c r="I265" s="43"/>
      <c r="J265" s="43"/>
      <c r="K265" s="43"/>
      <c r="L265" s="43"/>
      <c r="M265" s="43"/>
      <c r="N265" s="159"/>
      <c r="O265" s="42"/>
      <c r="P265" s="42"/>
      <c r="Q265" s="42"/>
      <c r="R265" s="42"/>
      <c r="S265" s="51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</row>
    <row r="266" spans="1:32" s="58" customFormat="1" ht="18.75" customHeight="1" thickBot="1" x14ac:dyDescent="0.25">
      <c r="A266" s="42"/>
      <c r="B266" s="255" t="s">
        <v>372</v>
      </c>
      <c r="C266" s="256"/>
      <c r="D266" s="132">
        <f>D264+D239+D214</f>
        <v>52595505.129999995</v>
      </c>
      <c r="E266" s="132">
        <f t="shared" ref="E266:G266" si="191">E264+E239+E214</f>
        <v>6702745.3300000001</v>
      </c>
      <c r="F266" s="132">
        <f t="shared" si="191"/>
        <v>6702745.3300000001</v>
      </c>
      <c r="G266" s="132">
        <f t="shared" si="191"/>
        <v>52595505.129999995</v>
      </c>
      <c r="H266" s="110"/>
      <c r="I266" s="255" t="str">
        <f>B266</f>
        <v>TOTAL MODIFICACIÓN 07-2021  TUCURRIQUE</v>
      </c>
      <c r="J266" s="256"/>
      <c r="K266" s="132">
        <f t="shared" ref="K266:M266" si="192">K264+K239+K214</f>
        <v>6702745.3300000001</v>
      </c>
      <c r="L266" s="132">
        <f t="shared" si="192"/>
        <v>6702745.3300000001</v>
      </c>
      <c r="M266" s="133">
        <f t="shared" si="192"/>
        <v>0</v>
      </c>
      <c r="N266" s="159"/>
      <c r="O266" s="42"/>
      <c r="P266" s="42"/>
      <c r="Q266" s="42"/>
      <c r="R266" s="42"/>
      <c r="S266" s="51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</row>
    <row r="267" spans="1:32" s="58" customFormat="1" ht="18.75" customHeight="1" thickBot="1" x14ac:dyDescent="0.25">
      <c r="A267" s="42"/>
      <c r="B267" s="65"/>
      <c r="C267" s="65"/>
      <c r="D267" s="104"/>
      <c r="E267" s="104"/>
      <c r="F267" s="104"/>
      <c r="G267" s="104"/>
      <c r="H267" s="104"/>
      <c r="I267" s="65"/>
      <c r="J267" s="65"/>
      <c r="K267" s="104"/>
      <c r="L267" s="104"/>
      <c r="M267" s="104"/>
      <c r="N267" s="159"/>
      <c r="O267" s="42"/>
      <c r="P267" s="42"/>
      <c r="Q267" s="42"/>
      <c r="R267" s="42"/>
      <c r="S267" s="51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</row>
    <row r="268" spans="1:32" ht="24.75" customHeight="1" thickBot="1" x14ac:dyDescent="0.25">
      <c r="B268" s="311" t="s">
        <v>263</v>
      </c>
      <c r="C268" s="312"/>
      <c r="D268" s="136">
        <f>+D266+D193</f>
        <v>149325801.28999999</v>
      </c>
      <c r="E268" s="136">
        <f>+E266+E193</f>
        <v>23962648.299999997</v>
      </c>
      <c r="F268" s="136">
        <f t="shared" ref="F268:G268" si="193">+F266+F193</f>
        <v>23962648.299999997</v>
      </c>
      <c r="G268" s="136">
        <f t="shared" si="193"/>
        <v>149325801.28999999</v>
      </c>
      <c r="H268" s="137"/>
      <c r="I268" s="311" t="str">
        <f>B268</f>
        <v>TOTAL MODIFICACIÓN CONSOLIDADA   07-2021</v>
      </c>
      <c r="J268" s="312"/>
      <c r="K268" s="136">
        <f t="shared" ref="K268:M268" si="194">+K266+K193</f>
        <v>23962648.299999997</v>
      </c>
      <c r="L268" s="136">
        <f t="shared" si="194"/>
        <v>23962648.299999997</v>
      </c>
      <c r="M268" s="324">
        <f t="shared" si="194"/>
        <v>0</v>
      </c>
      <c r="N268" s="159"/>
      <c r="O268" s="44"/>
      <c r="P268" s="47"/>
      <c r="Q268" s="47"/>
      <c r="R268" s="47"/>
    </row>
    <row r="269" spans="1:32" s="8" customFormat="1" ht="15.6" customHeight="1" thickBot="1" x14ac:dyDescent="0.25"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159"/>
      <c r="O269" s="44"/>
      <c r="P269" s="47"/>
      <c r="Q269" s="47"/>
      <c r="R269" s="47"/>
      <c r="S269" s="49"/>
      <c r="T269" s="47"/>
      <c r="U269" s="47"/>
      <c r="V269" s="47"/>
      <c r="W269" s="47"/>
      <c r="X269" s="47"/>
      <c r="Y269" s="47"/>
      <c r="Z269" s="47"/>
      <c r="AA269" s="47"/>
      <c r="AB269" s="47"/>
    </row>
    <row r="270" spans="1:32" ht="15.6" customHeight="1" x14ac:dyDescent="0.2">
      <c r="B270" s="363"/>
      <c r="C270" s="364" t="s">
        <v>264</v>
      </c>
      <c r="D270" s="365" t="s">
        <v>159</v>
      </c>
      <c r="E270" s="124"/>
      <c r="F270" s="124"/>
      <c r="G270" s="124"/>
      <c r="H270" s="124"/>
      <c r="I270" s="124"/>
      <c r="J270" s="124"/>
      <c r="K270" s="124"/>
      <c r="L270" s="124"/>
      <c r="M270" s="125"/>
      <c r="N270" s="159"/>
      <c r="O270" s="44"/>
      <c r="P270" s="47"/>
      <c r="Q270" s="47"/>
      <c r="R270" s="47"/>
    </row>
    <row r="271" spans="1:32" ht="27.75" customHeight="1" x14ac:dyDescent="0.2">
      <c r="B271" s="69"/>
      <c r="C271" s="321" t="s">
        <v>200</v>
      </c>
      <c r="D271" s="322" t="s">
        <v>394</v>
      </c>
      <c r="E271" s="322"/>
      <c r="F271" s="322"/>
      <c r="G271" s="322"/>
      <c r="H271" s="322"/>
      <c r="I271" s="322"/>
      <c r="J271" s="322"/>
      <c r="K271" s="322"/>
      <c r="L271" s="322"/>
      <c r="M271" s="323"/>
      <c r="N271" s="159"/>
      <c r="O271" s="44"/>
      <c r="P271" s="47"/>
      <c r="Q271" s="47"/>
      <c r="R271" s="47"/>
    </row>
    <row r="272" spans="1:32" ht="24.75" customHeight="1" x14ac:dyDescent="0.2">
      <c r="B272" s="69"/>
      <c r="C272" s="321" t="s">
        <v>201</v>
      </c>
      <c r="D272" s="322" t="s">
        <v>395</v>
      </c>
      <c r="E272" s="322"/>
      <c r="F272" s="322"/>
      <c r="G272" s="322"/>
      <c r="H272" s="322"/>
      <c r="I272" s="322"/>
      <c r="J272" s="322"/>
      <c r="K272" s="322"/>
      <c r="L272" s="322"/>
      <c r="M272" s="323"/>
      <c r="N272" s="159"/>
      <c r="O272" s="44"/>
      <c r="P272" s="47"/>
      <c r="Q272" s="47"/>
      <c r="R272" s="47"/>
    </row>
    <row r="273" spans="2:18" ht="21.75" customHeight="1" x14ac:dyDescent="0.2">
      <c r="B273" s="69"/>
      <c r="C273" s="321" t="s">
        <v>202</v>
      </c>
      <c r="D273" s="322" t="s">
        <v>396</v>
      </c>
      <c r="E273" s="322"/>
      <c r="F273" s="322"/>
      <c r="G273" s="322"/>
      <c r="H273" s="322"/>
      <c r="I273" s="322"/>
      <c r="J273" s="322"/>
      <c r="K273" s="322"/>
      <c r="L273" s="322"/>
      <c r="M273" s="323"/>
      <c r="N273" s="159"/>
      <c r="O273" s="44"/>
      <c r="P273" s="47"/>
      <c r="Q273" s="47"/>
      <c r="R273" s="47"/>
    </row>
    <row r="274" spans="2:18" ht="15.6" customHeight="1" x14ac:dyDescent="0.2">
      <c r="B274" s="69"/>
      <c r="C274" s="321" t="s">
        <v>203</v>
      </c>
      <c r="D274" s="70" t="s">
        <v>397</v>
      </c>
      <c r="E274" s="70"/>
      <c r="F274" s="70"/>
      <c r="G274" s="70"/>
      <c r="H274" s="70"/>
      <c r="I274" s="70"/>
      <c r="J274" s="70"/>
      <c r="K274" s="70"/>
      <c r="L274" s="70"/>
      <c r="M274" s="73"/>
      <c r="N274" s="159"/>
      <c r="O274" s="44"/>
      <c r="P274" s="47"/>
      <c r="Q274" s="47"/>
      <c r="R274" s="47"/>
    </row>
    <row r="275" spans="2:18" ht="15.6" customHeight="1" x14ac:dyDescent="0.2">
      <c r="B275" s="69"/>
      <c r="C275" s="321" t="s">
        <v>204</v>
      </c>
      <c r="D275" s="70" t="s">
        <v>398</v>
      </c>
      <c r="E275" s="70"/>
      <c r="F275" s="70"/>
      <c r="G275" s="70"/>
      <c r="H275" s="70"/>
      <c r="I275" s="70"/>
      <c r="J275" s="70"/>
      <c r="K275" s="70"/>
      <c r="L275" s="70"/>
      <c r="M275" s="73"/>
      <c r="N275" s="159"/>
      <c r="O275" s="44"/>
      <c r="P275" s="47"/>
      <c r="Q275" s="47"/>
      <c r="R275" s="47"/>
    </row>
    <row r="276" spans="2:18" ht="30.75" customHeight="1" x14ac:dyDescent="0.2">
      <c r="B276" s="366"/>
      <c r="C276" s="325" t="s">
        <v>400</v>
      </c>
      <c r="D276" s="326" t="s">
        <v>399</v>
      </c>
      <c r="E276" s="326"/>
      <c r="F276" s="326"/>
      <c r="G276" s="326"/>
      <c r="H276" s="326"/>
      <c r="I276" s="326"/>
      <c r="J276" s="326"/>
      <c r="K276" s="326"/>
      <c r="L276" s="326"/>
      <c r="M276" s="367"/>
      <c r="N276" s="159"/>
      <c r="O276" s="44"/>
      <c r="P276" s="47"/>
      <c r="Q276" s="47"/>
      <c r="R276" s="47"/>
    </row>
    <row r="277" spans="2:18" ht="25.5" customHeight="1" x14ac:dyDescent="0.2">
      <c r="B277" s="149"/>
      <c r="C277" s="138" t="s">
        <v>392</v>
      </c>
      <c r="D277" s="238"/>
      <c r="E277" s="238"/>
      <c r="F277" s="238"/>
      <c r="G277" s="238"/>
      <c r="H277" s="238"/>
      <c r="I277" s="238"/>
      <c r="J277" s="238"/>
      <c r="K277" s="238"/>
      <c r="L277" s="238"/>
      <c r="M277" s="368"/>
      <c r="N277" s="160"/>
      <c r="O277" s="44"/>
      <c r="P277" s="47"/>
      <c r="Q277" s="47"/>
      <c r="R277" s="47"/>
    </row>
    <row r="278" spans="2:18" ht="25.5" customHeight="1" x14ac:dyDescent="0.2">
      <c r="B278" s="366"/>
      <c r="C278" s="243" t="s">
        <v>205</v>
      </c>
      <c r="D278" s="313" t="s">
        <v>391</v>
      </c>
      <c r="E278" s="313"/>
      <c r="F278" s="313"/>
      <c r="G278" s="313"/>
      <c r="H278" s="313"/>
      <c r="I278" s="313"/>
      <c r="J278" s="313"/>
      <c r="K278" s="313"/>
      <c r="L278" s="313"/>
      <c r="M278" s="369"/>
      <c r="N278" s="159"/>
      <c r="O278" s="44"/>
      <c r="P278" s="47"/>
      <c r="Q278" s="47"/>
      <c r="R278" s="47"/>
    </row>
    <row r="279" spans="2:18" ht="25.5" customHeight="1" x14ac:dyDescent="0.2">
      <c r="B279" s="149"/>
      <c r="C279" s="138" t="s">
        <v>383</v>
      </c>
      <c r="D279" s="238"/>
      <c r="E279" s="238"/>
      <c r="F279" s="238"/>
      <c r="G279" s="238"/>
      <c r="H279" s="238"/>
      <c r="I279" s="238"/>
      <c r="J279" s="238"/>
      <c r="K279" s="238"/>
      <c r="L279" s="238"/>
      <c r="M279" s="368"/>
      <c r="N279" s="159"/>
      <c r="O279" s="44"/>
      <c r="P279" s="47"/>
      <c r="Q279" s="47"/>
      <c r="R279" s="47"/>
    </row>
    <row r="280" spans="2:18" ht="24" customHeight="1" x14ac:dyDescent="0.2">
      <c r="B280" s="370"/>
      <c r="C280" s="237">
        <v>1</v>
      </c>
      <c r="D280" s="246" t="s">
        <v>379</v>
      </c>
      <c r="E280" s="246"/>
      <c r="F280" s="246"/>
      <c r="G280" s="246"/>
      <c r="H280" s="246"/>
      <c r="I280" s="246"/>
      <c r="J280" s="246"/>
      <c r="K280" s="246"/>
      <c r="L280" s="246"/>
      <c r="M280" s="371"/>
      <c r="N280" s="159"/>
      <c r="O280" s="44"/>
      <c r="P280" s="47"/>
      <c r="Q280" s="47"/>
      <c r="R280" s="47"/>
    </row>
    <row r="281" spans="2:18" ht="18" customHeight="1" x14ac:dyDescent="0.2">
      <c r="B281" s="370"/>
      <c r="C281" s="237">
        <v>2</v>
      </c>
      <c r="D281" s="247" t="s">
        <v>380</v>
      </c>
      <c r="E281" s="247"/>
      <c r="F281" s="247"/>
      <c r="G281" s="247"/>
      <c r="H281" s="247"/>
      <c r="I281" s="247"/>
      <c r="J281" s="247"/>
      <c r="K281" s="247"/>
      <c r="L281" s="247"/>
      <c r="M281" s="372"/>
      <c r="N281" s="159"/>
      <c r="O281" s="44"/>
      <c r="P281" s="47"/>
      <c r="Q281" s="47"/>
      <c r="R281" s="47"/>
    </row>
    <row r="282" spans="2:18" ht="25.5" customHeight="1" x14ac:dyDescent="0.2">
      <c r="B282" s="370"/>
      <c r="C282" s="237">
        <v>3</v>
      </c>
      <c r="D282" s="246" t="s">
        <v>381</v>
      </c>
      <c r="E282" s="246"/>
      <c r="F282" s="246"/>
      <c r="G282" s="246"/>
      <c r="H282" s="246"/>
      <c r="I282" s="246"/>
      <c r="J282" s="246"/>
      <c r="K282" s="246"/>
      <c r="L282" s="246"/>
      <c r="M282" s="371"/>
      <c r="N282" s="159"/>
      <c r="O282" s="44"/>
      <c r="P282" s="47"/>
      <c r="Q282" s="47"/>
      <c r="R282" s="47"/>
    </row>
    <row r="283" spans="2:18" ht="31.5" customHeight="1" x14ac:dyDescent="0.2">
      <c r="B283" s="373"/>
      <c r="C283" s="244">
        <v>4</v>
      </c>
      <c r="D283" s="245" t="s">
        <v>382</v>
      </c>
      <c r="E283" s="245"/>
      <c r="F283" s="245"/>
      <c r="G283" s="245"/>
      <c r="H283" s="245"/>
      <c r="I283" s="245"/>
      <c r="J283" s="245"/>
      <c r="K283" s="245"/>
      <c r="L283" s="245"/>
      <c r="M283" s="374"/>
      <c r="N283" s="159"/>
      <c r="O283" s="44"/>
      <c r="P283" s="47"/>
      <c r="Q283" s="47"/>
      <c r="R283" s="47"/>
    </row>
    <row r="284" spans="2:18" ht="25.5" customHeight="1" x14ac:dyDescent="0.2">
      <c r="B284" s="149"/>
      <c r="C284" s="327"/>
      <c r="D284" s="238"/>
      <c r="E284" s="238"/>
      <c r="F284" s="238"/>
      <c r="G284" s="238"/>
      <c r="H284" s="238"/>
      <c r="I284" s="238"/>
      <c r="J284" s="238"/>
      <c r="K284" s="238"/>
      <c r="L284" s="238"/>
      <c r="M284" s="368"/>
      <c r="N284" s="159"/>
      <c r="O284" s="44"/>
      <c r="P284" s="47"/>
      <c r="Q284" s="47"/>
      <c r="R284" s="47"/>
    </row>
    <row r="285" spans="2:18" x14ac:dyDescent="0.2">
      <c r="B285" s="139" t="s">
        <v>26</v>
      </c>
      <c r="C285" s="140" t="s">
        <v>27</v>
      </c>
      <c r="D285" s="68"/>
      <c r="E285" s="309" t="s">
        <v>401</v>
      </c>
      <c r="F285" s="309"/>
      <c r="G285" s="309"/>
      <c r="H285" s="309"/>
      <c r="I285" s="309"/>
      <c r="J285" s="309"/>
      <c r="K285" s="309"/>
      <c r="L285" s="309"/>
      <c r="M285" s="310"/>
      <c r="N285" s="159"/>
      <c r="O285" s="44"/>
      <c r="P285" s="47"/>
      <c r="Q285" s="47"/>
      <c r="R285" s="47"/>
    </row>
    <row r="286" spans="2:18" ht="17.25" customHeight="1" thickBot="1" x14ac:dyDescent="0.25">
      <c r="B286" s="141" t="s">
        <v>28</v>
      </c>
      <c r="C286" s="142">
        <v>44487</v>
      </c>
      <c r="D286" s="134"/>
      <c r="E286" s="134"/>
      <c r="F286" s="134"/>
      <c r="G286" s="134"/>
      <c r="H286" s="134"/>
      <c r="I286" s="134"/>
      <c r="J286" s="134"/>
      <c r="K286" s="134"/>
      <c r="L286" s="134"/>
      <c r="M286" s="135"/>
      <c r="N286" s="159"/>
      <c r="O286" s="44"/>
      <c r="P286" s="47"/>
      <c r="Q286" s="47"/>
      <c r="R286" s="47"/>
    </row>
    <row r="287" spans="2:18" x14ac:dyDescent="0.2">
      <c r="B287" s="143"/>
      <c r="C287" s="143"/>
      <c r="D287" s="143"/>
      <c r="E287" s="143"/>
      <c r="F287" s="143"/>
      <c r="G287" s="143"/>
      <c r="H287" s="143"/>
      <c r="I287" s="143"/>
      <c r="J287" s="143"/>
      <c r="K287" s="143"/>
      <c r="L287" s="143"/>
      <c r="M287" s="143"/>
    </row>
  </sheetData>
  <sortState ref="B163:F164">
    <sortCondition ref="B163"/>
  </sortState>
  <mergeCells count="97">
    <mergeCell ref="I191:J191"/>
    <mergeCell ref="B187:C187"/>
    <mergeCell ref="B152:C152"/>
    <mergeCell ref="B159:C159"/>
    <mergeCell ref="B167:C167"/>
    <mergeCell ref="B189:C189"/>
    <mergeCell ref="B191:C191"/>
    <mergeCell ref="B179:C179"/>
    <mergeCell ref="E285:M285"/>
    <mergeCell ref="B193:C193"/>
    <mergeCell ref="I193:J193"/>
    <mergeCell ref="B268:C268"/>
    <mergeCell ref="I268:J268"/>
    <mergeCell ref="D272:M272"/>
    <mergeCell ref="D276:M276"/>
    <mergeCell ref="D278:M278"/>
    <mergeCell ref="D271:M271"/>
    <mergeCell ref="B195:M195"/>
    <mergeCell ref="B196:M196"/>
    <mergeCell ref="B197:M197"/>
    <mergeCell ref="B71:M71"/>
    <mergeCell ref="B73:M73"/>
    <mergeCell ref="I83:J83"/>
    <mergeCell ref="B143:C143"/>
    <mergeCell ref="B83:C83"/>
    <mergeCell ref="B106:C106"/>
    <mergeCell ref="I106:J106"/>
    <mergeCell ref="B111:C111"/>
    <mergeCell ref="I111:J111"/>
    <mergeCell ref="B116:C116"/>
    <mergeCell ref="I116:J116"/>
    <mergeCell ref="B121:C121"/>
    <mergeCell ref="I121:J121"/>
    <mergeCell ref="B126:C126"/>
    <mergeCell ref="I126:J126"/>
    <mergeCell ref="B131:C131"/>
    <mergeCell ref="B145:M145"/>
    <mergeCell ref="B172:C172"/>
    <mergeCell ref="I94:J94"/>
    <mergeCell ref="B94:C94"/>
    <mergeCell ref="B101:C101"/>
    <mergeCell ref="I101:J101"/>
    <mergeCell ref="B136:C136"/>
    <mergeCell ref="I136:J136"/>
    <mergeCell ref="B141:C141"/>
    <mergeCell ref="I141:J141"/>
    <mergeCell ref="I131:J131"/>
    <mergeCell ref="I69:J69"/>
    <mergeCell ref="B69:C69"/>
    <mergeCell ref="B46:C46"/>
    <mergeCell ref="B59:C59"/>
    <mergeCell ref="B34:C34"/>
    <mergeCell ref="B67:C67"/>
    <mergeCell ref="B23:C23"/>
    <mergeCell ref="B27:M27"/>
    <mergeCell ref="I25:J25"/>
    <mergeCell ref="B25:C25"/>
    <mergeCell ref="B10:M10"/>
    <mergeCell ref="B1:M1"/>
    <mergeCell ref="B2:M2"/>
    <mergeCell ref="B3:M3"/>
    <mergeCell ref="J5:L5"/>
    <mergeCell ref="K6:K7"/>
    <mergeCell ref="L6:L7"/>
    <mergeCell ref="M6:M7"/>
    <mergeCell ref="B6:B7"/>
    <mergeCell ref="C6:C7"/>
    <mergeCell ref="D6:D7"/>
    <mergeCell ref="E6:E7"/>
    <mergeCell ref="I6:I7"/>
    <mergeCell ref="J6:J7"/>
    <mergeCell ref="F6:F7"/>
    <mergeCell ref="G6:G7"/>
    <mergeCell ref="B199:M199"/>
    <mergeCell ref="B214:C214"/>
    <mergeCell ref="I214:J214"/>
    <mergeCell ref="B212:C212"/>
    <mergeCell ref="B216:M216"/>
    <mergeCell ref="B241:M241"/>
    <mergeCell ref="B223:C223"/>
    <mergeCell ref="B230:C230"/>
    <mergeCell ref="B237:C237"/>
    <mergeCell ref="B239:C239"/>
    <mergeCell ref="I239:J239"/>
    <mergeCell ref="B243:M243"/>
    <mergeCell ref="B255:C255"/>
    <mergeCell ref="B260:C260"/>
    <mergeCell ref="B266:C266"/>
    <mergeCell ref="I266:J266"/>
    <mergeCell ref="D283:M283"/>
    <mergeCell ref="D282:M282"/>
    <mergeCell ref="D281:M281"/>
    <mergeCell ref="D280:M280"/>
    <mergeCell ref="B262:C262"/>
    <mergeCell ref="B264:C264"/>
    <mergeCell ref="I264:J264"/>
    <mergeCell ref="D273:M273"/>
  </mergeCells>
  <pageMargins left="0.70866141732283472" right="0.31496062992125984" top="0.55118110236220474" bottom="0.55118110236220474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34" workbookViewId="0">
      <selection activeCell="H7" sqref="H7"/>
    </sheetView>
  </sheetViews>
  <sheetFormatPr baseColWidth="10" defaultRowHeight="12.75" x14ac:dyDescent="0.2"/>
  <cols>
    <col min="1" max="1" width="6.5703125" bestFit="1" customWidth="1"/>
    <col min="2" max="2" width="35.7109375" bestFit="1" customWidth="1"/>
    <col min="3" max="4" width="13.28515625" bestFit="1" customWidth="1"/>
    <col min="5" max="5" width="14.7109375" bestFit="1" customWidth="1"/>
    <col min="6" max="6" width="10.5703125" bestFit="1" customWidth="1"/>
    <col min="7" max="7" width="14.7109375" bestFit="1" customWidth="1"/>
    <col min="8" max="8" width="4.85546875" bestFit="1" customWidth="1"/>
  </cols>
  <sheetData>
    <row r="1" spans="1:8" ht="18" x14ac:dyDescent="0.2">
      <c r="A1" s="317" t="s">
        <v>31</v>
      </c>
      <c r="B1" s="317"/>
      <c r="C1" s="317"/>
      <c r="D1" s="317"/>
      <c r="E1" s="317"/>
      <c r="F1" s="317"/>
      <c r="G1" s="317"/>
    </row>
    <row r="2" spans="1:8" ht="20.25" customHeight="1" x14ac:dyDescent="0.25">
      <c r="A2" s="318" t="str">
        <f>'Mod 6 Clasif'!B2</f>
        <v>MODIFICACIÓN PRESUPUESTARIA           N° 07-2021</v>
      </c>
      <c r="B2" s="319"/>
      <c r="C2" s="319"/>
      <c r="D2" s="319"/>
      <c r="E2" s="319"/>
      <c r="F2" s="319"/>
      <c r="G2" s="319"/>
    </row>
    <row r="3" spans="1:8" ht="20.25" customHeight="1" x14ac:dyDescent="0.25">
      <c r="A3" s="318" t="str">
        <f>'Mod 6 Clasif'!$B$3</f>
        <v>SESIÓN ORDINARIA N°  077          Martes 19 de Octubre del 2021</v>
      </c>
      <c r="B3" s="318"/>
      <c r="C3" s="318"/>
      <c r="D3" s="318"/>
      <c r="E3" s="318"/>
      <c r="F3" s="318"/>
      <c r="G3" s="318"/>
    </row>
    <row r="4" spans="1:8" ht="20.25" customHeight="1" x14ac:dyDescent="0.25">
      <c r="A4" s="319" t="s">
        <v>32</v>
      </c>
      <c r="B4" s="319"/>
      <c r="C4" s="319"/>
      <c r="D4" s="319"/>
      <c r="E4" s="319"/>
      <c r="F4" s="319"/>
      <c r="G4" s="319"/>
    </row>
    <row r="5" spans="1:8" ht="27.75" customHeight="1" x14ac:dyDescent="0.2">
      <c r="A5" s="1"/>
      <c r="B5" s="1"/>
      <c r="C5" s="9"/>
      <c r="D5" s="1"/>
      <c r="E5" s="1"/>
      <c r="F5" s="1"/>
      <c r="G5" s="1"/>
    </row>
    <row r="6" spans="1:8" ht="36" x14ac:dyDescent="0.2">
      <c r="A6" s="10" t="s">
        <v>33</v>
      </c>
      <c r="B6" s="10" t="s">
        <v>34</v>
      </c>
      <c r="C6" s="11" t="s">
        <v>35</v>
      </c>
      <c r="D6" s="12" t="s">
        <v>36</v>
      </c>
      <c r="E6" s="12" t="s">
        <v>37</v>
      </c>
      <c r="F6" s="12" t="s">
        <v>38</v>
      </c>
      <c r="G6" s="13" t="s">
        <v>39</v>
      </c>
      <c r="H6" s="49" t="s">
        <v>404</v>
      </c>
    </row>
    <row r="7" spans="1:8" x14ac:dyDescent="0.2">
      <c r="A7" s="14"/>
      <c r="B7" s="14"/>
      <c r="C7" s="15"/>
      <c r="D7" s="16"/>
      <c r="E7" s="16"/>
      <c r="F7" s="16"/>
      <c r="G7" s="17"/>
    </row>
    <row r="8" spans="1:8" ht="15.75" customHeight="1" x14ac:dyDescent="0.2">
      <c r="A8" s="18" t="s">
        <v>40</v>
      </c>
      <c r="B8" s="19" t="s">
        <v>41</v>
      </c>
      <c r="C8" s="20">
        <f>+C9+C14+C17</f>
        <v>691498.33000000007</v>
      </c>
      <c r="D8" s="20">
        <f>+D9+D14+D17</f>
        <v>344447</v>
      </c>
      <c r="E8" s="20">
        <f>+E9+E14+E17</f>
        <v>0</v>
      </c>
      <c r="F8" s="20">
        <f>+F9+F14+F17</f>
        <v>0</v>
      </c>
      <c r="G8" s="20">
        <f>+F8+E8+D8+C8</f>
        <v>1035945.3300000001</v>
      </c>
    </row>
    <row r="9" spans="1:8" ht="15.75" customHeight="1" x14ac:dyDescent="0.2">
      <c r="A9" s="21" t="s">
        <v>42</v>
      </c>
      <c r="B9" s="22" t="s">
        <v>43</v>
      </c>
      <c r="C9" s="23">
        <f>+C10+C13</f>
        <v>691498.33000000007</v>
      </c>
      <c r="D9" s="23">
        <f>+D10+D13</f>
        <v>344447</v>
      </c>
      <c r="E9" s="24">
        <f>+E10+E13</f>
        <v>0</v>
      </c>
      <c r="F9" s="23">
        <f>+F10+F13</f>
        <v>0</v>
      </c>
      <c r="G9" s="23">
        <f t="shared" ref="G9:G47" si="0">+F9+E9+D9+C9</f>
        <v>1035945.3300000001</v>
      </c>
    </row>
    <row r="10" spans="1:8" ht="15.75" customHeight="1" x14ac:dyDescent="0.2">
      <c r="A10" s="21" t="s">
        <v>44</v>
      </c>
      <c r="B10" s="22" t="s">
        <v>45</v>
      </c>
      <c r="C10" s="23">
        <f>+C11+C12</f>
        <v>775816.33000000007</v>
      </c>
      <c r="D10" s="23">
        <f>+D11+D12</f>
        <v>795824</v>
      </c>
      <c r="E10" s="24">
        <f>+E11+E12</f>
        <v>0</v>
      </c>
      <c r="F10" s="23">
        <f>+F11+F12</f>
        <v>0</v>
      </c>
      <c r="G10" s="23">
        <f t="shared" si="0"/>
        <v>1571640.33</v>
      </c>
    </row>
    <row r="11" spans="1:8" ht="15.75" customHeight="1" x14ac:dyDescent="0.2">
      <c r="A11" s="25" t="s">
        <v>46</v>
      </c>
      <c r="B11" s="14" t="s">
        <v>47</v>
      </c>
      <c r="C11" s="26">
        <f>'Mod 6 Clasif'!M14+'Mod 6 Clasif'!M15+'Mod 6 Clasif'!M16+'Mod 6 Clasif'!M17+'Mod 6 Clasif'!M203+'Mod 6 Clasif'!M204+'Mod 6 Clasif'!M205</f>
        <v>775816.33000000007</v>
      </c>
      <c r="D11" s="26">
        <f>'Mod 6 Clasif'!M31+'Mod 6 Clasif'!M38+'Mod 6 Clasif'!M39+'Mod 6 Clasif'!M50+'Mod 6 Clasif'!M220</f>
        <v>795824</v>
      </c>
      <c r="E11" s="27">
        <v>0</v>
      </c>
      <c r="F11" s="26">
        <v>0</v>
      </c>
      <c r="G11" s="26">
        <f t="shared" si="0"/>
        <v>1571640.33</v>
      </c>
    </row>
    <row r="12" spans="1:8" ht="15.75" customHeight="1" x14ac:dyDescent="0.2">
      <c r="A12" s="25" t="s">
        <v>48</v>
      </c>
      <c r="B12" s="14" t="s">
        <v>49</v>
      </c>
      <c r="C12" s="26">
        <v>0</v>
      </c>
      <c r="D12" s="26">
        <v>0</v>
      </c>
      <c r="E12" s="27">
        <v>0</v>
      </c>
      <c r="F12" s="26">
        <v>0</v>
      </c>
      <c r="G12" s="26">
        <f t="shared" si="0"/>
        <v>0</v>
      </c>
    </row>
    <row r="13" spans="1:8" ht="15.75" customHeight="1" x14ac:dyDescent="0.2">
      <c r="A13" s="21" t="s">
        <v>50</v>
      </c>
      <c r="B13" s="22" t="s">
        <v>51</v>
      </c>
      <c r="C13" s="23">
        <f>+'Mod 6 Clasif'!M19+'Mod 6 Clasif'!M20+'Mod 6 Clasif'!M207+'Mod 6 Clasif'!M209</f>
        <v>-84318.000000000015</v>
      </c>
      <c r="D13" s="23">
        <f>'Mod 6 Clasif'!M236+'Mod 6 Clasif'!M234+'Mod 6 Clasif'!M227+'Mod 6 Clasif'!M66+'Mod 6 Clasif'!M65+'Mod 6 Clasif'!M63+'Mod 6 Clasif'!M56+'Mod 6 Clasif'!M55+'Mod 6 Clasif'!M54+'Mod 6 Clasif'!M52+'Mod 6 Clasif'!M45+'Mod 6 Clasif'!M43+'Mod 6 Clasif'!M42+'Mod 6 Clasif'!M41+'Mod 6 Clasif'!M33</f>
        <v>-451377</v>
      </c>
      <c r="E13" s="23">
        <v>0</v>
      </c>
      <c r="F13" s="23">
        <v>0</v>
      </c>
      <c r="G13" s="23">
        <f t="shared" si="0"/>
        <v>-535695</v>
      </c>
    </row>
    <row r="14" spans="1:8" ht="15.75" customHeight="1" x14ac:dyDescent="0.2">
      <c r="A14" s="21" t="s">
        <v>52</v>
      </c>
      <c r="B14" s="28" t="s">
        <v>53</v>
      </c>
      <c r="C14" s="23">
        <f>+C15+C16</f>
        <v>0</v>
      </c>
      <c r="D14" s="23">
        <f>+D15+D16</f>
        <v>0</v>
      </c>
      <c r="E14" s="24">
        <f>+E15+E16</f>
        <v>0</v>
      </c>
      <c r="F14" s="23">
        <f>+F15+F16</f>
        <v>0</v>
      </c>
      <c r="G14" s="23">
        <f t="shared" si="0"/>
        <v>0</v>
      </c>
    </row>
    <row r="15" spans="1:8" ht="15.75" customHeight="1" x14ac:dyDescent="0.2">
      <c r="A15" s="25" t="s">
        <v>54</v>
      </c>
      <c r="B15" s="14" t="s">
        <v>55</v>
      </c>
      <c r="C15" s="26">
        <v>0</v>
      </c>
      <c r="D15" s="26">
        <v>0</v>
      </c>
      <c r="E15" s="26">
        <v>0</v>
      </c>
      <c r="F15" s="26">
        <v>0</v>
      </c>
      <c r="G15" s="26">
        <f t="shared" si="0"/>
        <v>0</v>
      </c>
    </row>
    <row r="16" spans="1:8" ht="15.75" customHeight="1" x14ac:dyDescent="0.2">
      <c r="A16" s="25" t="s">
        <v>56</v>
      </c>
      <c r="B16" s="14" t="s">
        <v>57</v>
      </c>
      <c r="C16" s="26">
        <v>0</v>
      </c>
      <c r="D16" s="26">
        <v>0</v>
      </c>
      <c r="E16" s="26">
        <v>0</v>
      </c>
      <c r="F16" s="26">
        <v>0</v>
      </c>
      <c r="G16" s="26">
        <f t="shared" si="0"/>
        <v>0</v>
      </c>
    </row>
    <row r="17" spans="1:7" ht="15.75" customHeight="1" x14ac:dyDescent="0.2">
      <c r="A17" s="21" t="s">
        <v>58</v>
      </c>
      <c r="B17" s="22" t="s">
        <v>59</v>
      </c>
      <c r="C17" s="29">
        <f>+C18+C19+C20</f>
        <v>0</v>
      </c>
      <c r="D17" s="29">
        <f>+D18+D19+D20</f>
        <v>0</v>
      </c>
      <c r="E17" s="30">
        <f>+E18+E19+E20</f>
        <v>0</v>
      </c>
      <c r="F17" s="29">
        <f>+F18+F19+F20</f>
        <v>0</v>
      </c>
      <c r="G17" s="29">
        <f t="shared" si="0"/>
        <v>0</v>
      </c>
    </row>
    <row r="18" spans="1:7" ht="15.75" customHeight="1" x14ac:dyDescent="0.2">
      <c r="A18" s="25" t="s">
        <v>60</v>
      </c>
      <c r="B18" s="14" t="s">
        <v>61</v>
      </c>
      <c r="C18" s="31">
        <v>0</v>
      </c>
      <c r="D18" s="31">
        <v>0</v>
      </c>
      <c r="E18" s="31">
        <v>0</v>
      </c>
      <c r="F18" s="31">
        <v>0</v>
      </c>
      <c r="G18" s="31">
        <f t="shared" si="0"/>
        <v>0</v>
      </c>
    </row>
    <row r="19" spans="1:7" ht="15.75" customHeight="1" x14ac:dyDescent="0.2">
      <c r="A19" s="25" t="s">
        <v>62</v>
      </c>
      <c r="B19" s="14" t="s">
        <v>63</v>
      </c>
      <c r="C19" s="31">
        <v>0</v>
      </c>
      <c r="D19" s="31">
        <v>0</v>
      </c>
      <c r="E19" s="31">
        <v>0</v>
      </c>
      <c r="F19" s="31">
        <v>0</v>
      </c>
      <c r="G19" s="31">
        <f t="shared" si="0"/>
        <v>0</v>
      </c>
    </row>
    <row r="20" spans="1:7" ht="15.75" customHeight="1" x14ac:dyDescent="0.2">
      <c r="A20" s="25" t="s">
        <v>64</v>
      </c>
      <c r="B20" s="14" t="s">
        <v>65</v>
      </c>
      <c r="C20" s="32">
        <v>0</v>
      </c>
      <c r="D20" s="32">
        <v>0</v>
      </c>
      <c r="E20" s="32">
        <v>0</v>
      </c>
      <c r="F20" s="32">
        <v>0</v>
      </c>
      <c r="G20" s="32">
        <f t="shared" si="0"/>
        <v>0</v>
      </c>
    </row>
    <row r="21" spans="1:7" ht="15.75" customHeight="1" x14ac:dyDescent="0.2">
      <c r="A21" s="33" t="s">
        <v>66</v>
      </c>
      <c r="B21" s="20" t="s">
        <v>67</v>
      </c>
      <c r="C21" s="20">
        <f>+C22+C28+C34</f>
        <v>-500000</v>
      </c>
      <c r="D21" s="20">
        <f>+D22+D28+D34</f>
        <v>-133200</v>
      </c>
      <c r="E21" s="20">
        <f>+E22+E28+E34</f>
        <v>0</v>
      </c>
      <c r="F21" s="20">
        <f>+F22+F28+F34</f>
        <v>0</v>
      </c>
      <c r="G21" s="20">
        <f t="shared" si="0"/>
        <v>-633200</v>
      </c>
    </row>
    <row r="22" spans="1:7" ht="15.75" customHeight="1" x14ac:dyDescent="0.2">
      <c r="A22" s="21" t="s">
        <v>68</v>
      </c>
      <c r="B22" s="22" t="s">
        <v>69</v>
      </c>
      <c r="C22" s="34">
        <f>+C23+C24+C25+C26+C27</f>
        <v>0</v>
      </c>
      <c r="D22" s="34">
        <f>+D23+D24+D25+D26+D27</f>
        <v>0</v>
      </c>
      <c r="E22" s="35">
        <f>+E23+E24+E25+E26+E27</f>
        <v>0</v>
      </c>
      <c r="F22" s="34">
        <f>+F23+F24+F25+F26+F27</f>
        <v>0</v>
      </c>
      <c r="G22" s="34">
        <f t="shared" si="0"/>
        <v>0</v>
      </c>
    </row>
    <row r="23" spans="1:7" ht="15.75" customHeight="1" x14ac:dyDescent="0.2">
      <c r="A23" s="25" t="s">
        <v>70</v>
      </c>
      <c r="B23" s="14" t="s">
        <v>71</v>
      </c>
      <c r="C23" s="32">
        <v>0</v>
      </c>
      <c r="D23" s="32">
        <v>0</v>
      </c>
      <c r="E23" s="32">
        <v>0</v>
      </c>
      <c r="F23" s="32">
        <v>0</v>
      </c>
      <c r="G23" s="32">
        <f t="shared" si="0"/>
        <v>0</v>
      </c>
    </row>
    <row r="24" spans="1:7" ht="15.75" customHeight="1" x14ac:dyDescent="0.2">
      <c r="A24" s="25" t="s">
        <v>72</v>
      </c>
      <c r="B24" s="14" t="s">
        <v>73</v>
      </c>
      <c r="C24" s="32">
        <v>0</v>
      </c>
      <c r="D24" s="32">
        <v>0</v>
      </c>
      <c r="E24" s="32">
        <f>'Mod 6 Clasif'!M77+'Mod 6 Clasif'!M78+'Mod 6 Clasif'!M80+'Mod 6 Clasif'!M82+'Mod 6 Clasif'!M87+'Mod 6 Clasif'!M89+'Mod 6 Clasif'!M90+'Mod 6 Clasif'!M91+'Mod 6 Clasif'!M92+'Mod 6 Clasif'!M93+'Mod 6 Clasif'!M98+'Mod 6 Clasif'!M100+'Mod 6 Clasif'!M105+'Mod 6 Clasif'!M110+'Mod 6 Clasif'!M115+'Mod 6 Clasif'!M120+'Mod 6 Clasif'!M125+'Mod 6 Clasif'!M130+'Mod 6 Clasif'!M135+'Mod 6 Clasif'!M140+'Mod 6 Clasif'!M247+'Mod 6 Clasif'!M249+'Mod 6 Clasif'!M250+'Mod 6 Clasif'!M251+'Mod 6 Clasif'!M253+'Mod 6 Clasif'!M254+'Mod 6 Clasif'!M259</f>
        <v>0</v>
      </c>
      <c r="F24" s="32">
        <v>0</v>
      </c>
      <c r="G24" s="32">
        <f t="shared" si="0"/>
        <v>0</v>
      </c>
    </row>
    <row r="25" spans="1:7" ht="15.75" customHeight="1" x14ac:dyDescent="0.2">
      <c r="A25" s="25" t="s">
        <v>74</v>
      </c>
      <c r="B25" s="14" t="s">
        <v>75</v>
      </c>
      <c r="C25" s="32">
        <v>0</v>
      </c>
      <c r="D25" s="32">
        <v>0</v>
      </c>
      <c r="E25" s="32">
        <v>0</v>
      </c>
      <c r="F25" s="32">
        <v>0</v>
      </c>
      <c r="G25" s="26">
        <f t="shared" si="0"/>
        <v>0</v>
      </c>
    </row>
    <row r="26" spans="1:7" ht="15.75" customHeight="1" x14ac:dyDescent="0.2">
      <c r="A26" s="25" t="s">
        <v>76</v>
      </c>
      <c r="B26" s="14" t="s">
        <v>77</v>
      </c>
      <c r="C26" s="32">
        <v>0</v>
      </c>
      <c r="D26" s="32">
        <v>0</v>
      </c>
      <c r="E26" s="32">
        <v>0</v>
      </c>
      <c r="F26" s="32">
        <v>0</v>
      </c>
      <c r="G26" s="26">
        <f t="shared" si="0"/>
        <v>0</v>
      </c>
    </row>
    <row r="27" spans="1:7" ht="15.75" customHeight="1" x14ac:dyDescent="0.2">
      <c r="A27" s="25" t="s">
        <v>78</v>
      </c>
      <c r="B27" s="14" t="s">
        <v>79</v>
      </c>
      <c r="C27" s="32">
        <v>0</v>
      </c>
      <c r="D27" s="32">
        <v>0</v>
      </c>
      <c r="E27" s="32">
        <f>'Mod 6 Clasif'!M149+'Mod 6 Clasif'!M151+'Mod 6 Clasif'!M156+'Mod 6 Clasif'!M158+'Mod 6 Clasif'!M163+'Mod 6 Clasif'!M164+'Mod 6 Clasif'!M166+'Mod 6 Clasif'!M171+'Mod 6 Clasif'!M176+'Mod 6 Clasif'!M178+'Mod 6 Clasif'!M183+'Mod 6 Clasif'!M185+'Mod 6 Clasif'!M186</f>
        <v>0</v>
      </c>
      <c r="F27" s="32">
        <v>0</v>
      </c>
      <c r="G27" s="26">
        <f t="shared" si="0"/>
        <v>0</v>
      </c>
    </row>
    <row r="28" spans="1:7" ht="15.75" customHeight="1" x14ac:dyDescent="0.2">
      <c r="A28" s="21" t="s">
        <v>80</v>
      </c>
      <c r="B28" s="22" t="s">
        <v>81</v>
      </c>
      <c r="C28" s="34">
        <f>+C29+C30+C31+C32+C33</f>
        <v>-500000</v>
      </c>
      <c r="D28" s="34">
        <f>+D29+D30+D31+D32+D33</f>
        <v>-133200</v>
      </c>
      <c r="E28" s="35">
        <f>+E29+E30+E31+E32+E33</f>
        <v>0</v>
      </c>
      <c r="F28" s="34">
        <f>+F29+F30+F31+F32+F33</f>
        <v>0</v>
      </c>
      <c r="G28" s="34">
        <f t="shared" si="0"/>
        <v>-633200</v>
      </c>
    </row>
    <row r="29" spans="1:7" ht="15.75" customHeight="1" x14ac:dyDescent="0.2">
      <c r="A29" s="25" t="s">
        <v>82</v>
      </c>
      <c r="B29" s="14" t="s">
        <v>83</v>
      </c>
      <c r="C29" s="26">
        <f>'Mod 6 Clasif'!M22</f>
        <v>-500000</v>
      </c>
      <c r="D29" s="26">
        <f>'Mod 6 Clasif'!M58</f>
        <v>-133200</v>
      </c>
      <c r="E29" s="26">
        <v>0</v>
      </c>
      <c r="F29" s="26">
        <v>0</v>
      </c>
      <c r="G29" s="26">
        <f t="shared" si="0"/>
        <v>-633200</v>
      </c>
    </row>
    <row r="30" spans="1:7" ht="15.75" customHeight="1" x14ac:dyDescent="0.2">
      <c r="A30" s="25" t="s">
        <v>84</v>
      </c>
      <c r="B30" s="14" t="s">
        <v>85</v>
      </c>
      <c r="C30" s="26">
        <v>0</v>
      </c>
      <c r="D30" s="26">
        <v>0</v>
      </c>
      <c r="E30" s="26">
        <v>0</v>
      </c>
      <c r="F30" s="26">
        <v>0</v>
      </c>
      <c r="G30" s="31">
        <f t="shared" si="0"/>
        <v>0</v>
      </c>
    </row>
    <row r="31" spans="1:7" ht="15.75" customHeight="1" x14ac:dyDescent="0.2">
      <c r="A31" s="25" t="s">
        <v>86</v>
      </c>
      <c r="B31" s="14" t="s">
        <v>87</v>
      </c>
      <c r="C31" s="26">
        <v>0</v>
      </c>
      <c r="D31" s="26">
        <v>0</v>
      </c>
      <c r="E31" s="26">
        <v>0</v>
      </c>
      <c r="F31" s="26">
        <v>0</v>
      </c>
      <c r="G31" s="26">
        <f t="shared" si="0"/>
        <v>0</v>
      </c>
    </row>
    <row r="32" spans="1:7" ht="15.75" customHeight="1" x14ac:dyDescent="0.2">
      <c r="A32" s="25" t="s">
        <v>88</v>
      </c>
      <c r="B32" s="14" t="s">
        <v>89</v>
      </c>
      <c r="C32" s="26">
        <v>0</v>
      </c>
      <c r="D32" s="26">
        <v>0</v>
      </c>
      <c r="E32" s="26">
        <v>0</v>
      </c>
      <c r="F32" s="26">
        <v>0</v>
      </c>
      <c r="G32" s="31">
        <f t="shared" si="0"/>
        <v>0</v>
      </c>
    </row>
    <row r="33" spans="1:7" ht="15.75" customHeight="1" x14ac:dyDescent="0.2">
      <c r="A33" s="25" t="s">
        <v>90</v>
      </c>
      <c r="B33" s="14" t="s">
        <v>91</v>
      </c>
      <c r="C33" s="26">
        <v>0</v>
      </c>
      <c r="D33" s="26">
        <v>0</v>
      </c>
      <c r="E33" s="26">
        <v>0</v>
      </c>
      <c r="F33" s="26">
        <v>0</v>
      </c>
      <c r="G33" s="31">
        <f t="shared" si="0"/>
        <v>0</v>
      </c>
    </row>
    <row r="34" spans="1:7" ht="15.75" customHeight="1" x14ac:dyDescent="0.2">
      <c r="A34" s="21" t="s">
        <v>92</v>
      </c>
      <c r="B34" s="22" t="s">
        <v>93</v>
      </c>
      <c r="C34" s="29">
        <f>+C35+C36+C37</f>
        <v>0</v>
      </c>
      <c r="D34" s="29">
        <f>+D35+D36+D37</f>
        <v>0</v>
      </c>
      <c r="E34" s="30">
        <f>+E35+E36+E37</f>
        <v>0</v>
      </c>
      <c r="F34" s="29">
        <f>+F35+F36+F37</f>
        <v>0</v>
      </c>
      <c r="G34" s="29">
        <f t="shared" si="0"/>
        <v>0</v>
      </c>
    </row>
    <row r="35" spans="1:7" ht="15.75" customHeight="1" x14ac:dyDescent="0.2">
      <c r="A35" s="25" t="s">
        <v>94</v>
      </c>
      <c r="B35" s="14" t="s">
        <v>95</v>
      </c>
      <c r="C35" s="31">
        <v>0</v>
      </c>
      <c r="D35" s="31">
        <v>0</v>
      </c>
      <c r="E35" s="31">
        <v>0</v>
      </c>
      <c r="F35" s="31">
        <v>0</v>
      </c>
      <c r="G35" s="31">
        <f t="shared" si="0"/>
        <v>0</v>
      </c>
    </row>
    <row r="36" spans="1:7" ht="15.75" customHeight="1" x14ac:dyDescent="0.2">
      <c r="A36" s="25" t="s">
        <v>96</v>
      </c>
      <c r="B36" s="14" t="s">
        <v>97</v>
      </c>
      <c r="C36" s="31">
        <v>0</v>
      </c>
      <c r="D36" s="31">
        <v>0</v>
      </c>
      <c r="E36" s="31">
        <v>0</v>
      </c>
      <c r="F36" s="31">
        <v>0</v>
      </c>
      <c r="G36" s="31">
        <f t="shared" si="0"/>
        <v>0</v>
      </c>
    </row>
    <row r="37" spans="1:7" ht="15.75" customHeight="1" x14ac:dyDescent="0.2">
      <c r="A37" s="25" t="s">
        <v>98</v>
      </c>
      <c r="B37" s="14" t="s">
        <v>99</v>
      </c>
      <c r="C37" s="31">
        <v>0</v>
      </c>
      <c r="D37" s="31">
        <v>0</v>
      </c>
      <c r="E37" s="31">
        <v>0</v>
      </c>
      <c r="F37" s="31">
        <v>0</v>
      </c>
      <c r="G37" s="26">
        <f t="shared" si="0"/>
        <v>0</v>
      </c>
    </row>
    <row r="38" spans="1:7" ht="15.75" customHeight="1" x14ac:dyDescent="0.2">
      <c r="A38" s="18">
        <v>3</v>
      </c>
      <c r="B38" s="19" t="s">
        <v>100</v>
      </c>
      <c r="C38" s="20">
        <f>+C39+C40+C41+C44</f>
        <v>0</v>
      </c>
      <c r="D38" s="20">
        <f>+D39+D40+D41+D44</f>
        <v>0</v>
      </c>
      <c r="E38" s="20">
        <f>+E39+E40+E41+E44</f>
        <v>0</v>
      </c>
      <c r="F38" s="20">
        <f>+F39+F40+F41+F44</f>
        <v>0</v>
      </c>
      <c r="G38" s="20">
        <f t="shared" si="0"/>
        <v>0</v>
      </c>
    </row>
    <row r="39" spans="1:7" ht="15.75" customHeight="1" x14ac:dyDescent="0.2">
      <c r="A39" s="21" t="s">
        <v>101</v>
      </c>
      <c r="B39" s="36" t="s">
        <v>102</v>
      </c>
      <c r="C39" s="29">
        <v>0</v>
      </c>
      <c r="D39" s="29">
        <v>0</v>
      </c>
      <c r="E39" s="29">
        <v>0</v>
      </c>
      <c r="F39" s="29">
        <v>0</v>
      </c>
      <c r="G39" s="29">
        <f t="shared" si="0"/>
        <v>0</v>
      </c>
    </row>
    <row r="40" spans="1:7" ht="15.75" customHeight="1" x14ac:dyDescent="0.2">
      <c r="A40" s="21" t="s">
        <v>103</v>
      </c>
      <c r="B40" s="22" t="s">
        <v>104</v>
      </c>
      <c r="C40" s="29">
        <v>0</v>
      </c>
      <c r="D40" s="29">
        <v>0</v>
      </c>
      <c r="E40" s="29">
        <v>0</v>
      </c>
      <c r="F40" s="29">
        <v>0</v>
      </c>
      <c r="G40" s="29">
        <f t="shared" si="0"/>
        <v>0</v>
      </c>
    </row>
    <row r="41" spans="1:7" ht="15.75" customHeight="1" x14ac:dyDescent="0.2">
      <c r="A41" s="21" t="s">
        <v>105</v>
      </c>
      <c r="B41" s="22" t="s">
        <v>106</v>
      </c>
      <c r="C41" s="29">
        <f>+C42+C43</f>
        <v>0</v>
      </c>
      <c r="D41" s="29">
        <f>+D42+D43</f>
        <v>0</v>
      </c>
      <c r="E41" s="30">
        <f>+E42+E43</f>
        <v>0</v>
      </c>
      <c r="F41" s="29">
        <f>+F42+F43</f>
        <v>0</v>
      </c>
      <c r="G41" s="29">
        <f t="shared" si="0"/>
        <v>0</v>
      </c>
    </row>
    <row r="42" spans="1:7" ht="15.75" customHeight="1" x14ac:dyDescent="0.2">
      <c r="A42" s="25" t="s">
        <v>107</v>
      </c>
      <c r="B42" s="14" t="s">
        <v>108</v>
      </c>
      <c r="C42" s="31">
        <v>0</v>
      </c>
      <c r="D42" s="31">
        <v>0</v>
      </c>
      <c r="E42" s="31">
        <v>0</v>
      </c>
      <c r="F42" s="31">
        <v>0</v>
      </c>
      <c r="G42" s="31">
        <f t="shared" si="0"/>
        <v>0</v>
      </c>
    </row>
    <row r="43" spans="1:7" ht="15.75" customHeight="1" x14ac:dyDescent="0.2">
      <c r="A43" s="25" t="s">
        <v>109</v>
      </c>
      <c r="B43" s="14" t="s">
        <v>110</v>
      </c>
      <c r="C43" s="31">
        <v>0</v>
      </c>
      <c r="D43" s="31">
        <v>0</v>
      </c>
      <c r="E43" s="31">
        <v>0</v>
      </c>
      <c r="F43" s="31">
        <v>0</v>
      </c>
      <c r="G43" s="31">
        <f t="shared" si="0"/>
        <v>0</v>
      </c>
    </row>
    <row r="44" spans="1:7" ht="15.75" customHeight="1" x14ac:dyDescent="0.2">
      <c r="A44" s="21" t="s">
        <v>111</v>
      </c>
      <c r="B44" s="22" t="s">
        <v>112</v>
      </c>
      <c r="C44" s="31">
        <v>0</v>
      </c>
      <c r="D44" s="31">
        <v>0</v>
      </c>
      <c r="E44" s="31">
        <v>0</v>
      </c>
      <c r="F44" s="31">
        <v>0</v>
      </c>
      <c r="G44" s="31">
        <f t="shared" si="0"/>
        <v>0</v>
      </c>
    </row>
    <row r="45" spans="1:7" ht="15.75" customHeight="1" x14ac:dyDescent="0.2">
      <c r="A45" s="18">
        <v>4</v>
      </c>
      <c r="B45" s="19" t="s">
        <v>113</v>
      </c>
      <c r="C45" s="20">
        <f>'Mod 6 Clasif'!M211</f>
        <v>-191498.33</v>
      </c>
      <c r="D45" s="20">
        <f>'Mod 6 Clasif'!M229+'Mod 6 Clasif'!M222</f>
        <v>-211247</v>
      </c>
      <c r="E45" s="20">
        <v>0</v>
      </c>
      <c r="F45" s="20">
        <v>0</v>
      </c>
      <c r="G45" s="20">
        <f t="shared" si="0"/>
        <v>-402745.32999999996</v>
      </c>
    </row>
    <row r="46" spans="1:7" ht="15.75" customHeight="1" x14ac:dyDescent="0.2">
      <c r="A46" s="17"/>
      <c r="B46" s="17"/>
      <c r="C46" s="26"/>
      <c r="D46" s="26"/>
      <c r="E46" s="26"/>
      <c r="F46" s="26"/>
      <c r="G46" s="26"/>
    </row>
    <row r="47" spans="1:7" ht="15.75" customHeight="1" x14ac:dyDescent="0.2">
      <c r="A47" s="37"/>
      <c r="B47" s="19" t="s">
        <v>114</v>
      </c>
      <c r="C47" s="20">
        <f>C8+C21+C38+C45</f>
        <v>0</v>
      </c>
      <c r="D47" s="20">
        <f>D8+D21+D38+D45</f>
        <v>0</v>
      </c>
      <c r="E47" s="20">
        <f>E8+E21+E38+E45</f>
        <v>0</v>
      </c>
      <c r="F47" s="20">
        <f>F8+F21+F38+F45</f>
        <v>0</v>
      </c>
      <c r="G47" s="20">
        <f t="shared" si="0"/>
        <v>0</v>
      </c>
    </row>
    <row r="48" spans="1:7" x14ac:dyDescent="0.2">
      <c r="A48" s="17"/>
      <c r="B48" s="17"/>
      <c r="C48" s="26"/>
      <c r="D48" s="17"/>
      <c r="E48" s="17"/>
      <c r="F48" s="17"/>
      <c r="G48" s="17"/>
    </row>
    <row r="49" spans="1:7" x14ac:dyDescent="0.2">
      <c r="A49" s="17"/>
      <c r="B49" s="17"/>
      <c r="C49" s="26"/>
      <c r="D49" s="17"/>
      <c r="E49" s="17"/>
      <c r="F49" s="17"/>
      <c r="G49" s="17"/>
    </row>
    <row r="50" spans="1:7" x14ac:dyDescent="0.2">
      <c r="A50" s="17"/>
      <c r="B50" s="38" t="s">
        <v>115</v>
      </c>
      <c r="C50" s="26"/>
      <c r="D50" s="17"/>
      <c r="E50" s="17"/>
      <c r="F50" s="17"/>
      <c r="G50" s="17"/>
    </row>
    <row r="51" spans="1:7" x14ac:dyDescent="0.2">
      <c r="A51" s="17"/>
      <c r="B51" s="39">
        <f>'Mod 6 Clasif'!$C$286</f>
        <v>44487</v>
      </c>
      <c r="C51" s="40"/>
      <c r="D51" s="17"/>
      <c r="E51" s="17"/>
      <c r="F51" s="17"/>
      <c r="G51" s="17"/>
    </row>
  </sheetData>
  <mergeCells count="4">
    <mergeCell ref="A1:G1"/>
    <mergeCell ref="A2:G2"/>
    <mergeCell ref="A4:G4"/>
    <mergeCell ref="A3:G3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workbookViewId="0">
      <selection activeCell="D35" sqref="A1:D35"/>
    </sheetView>
  </sheetViews>
  <sheetFormatPr baseColWidth="10" defaultRowHeight="12.75" x14ac:dyDescent="0.2"/>
  <cols>
    <col min="1" max="1" width="31" bestFit="1" customWidth="1"/>
    <col min="2" max="4" width="14.42578125" customWidth="1"/>
  </cols>
  <sheetData>
    <row r="2" spans="1:4" ht="15" x14ac:dyDescent="0.25">
      <c r="A2" s="320" t="s">
        <v>8</v>
      </c>
      <c r="B2" s="320"/>
      <c r="C2" s="1" t="s">
        <v>17</v>
      </c>
      <c r="D2" s="5">
        <v>2070000</v>
      </c>
    </row>
    <row r="3" spans="1:4" ht="15" x14ac:dyDescent="0.25">
      <c r="A3" s="2"/>
      <c r="B3" s="2" t="s">
        <v>10</v>
      </c>
      <c r="C3" s="2" t="s">
        <v>11</v>
      </c>
      <c r="D3" s="2" t="s">
        <v>16</v>
      </c>
    </row>
    <row r="4" spans="1:4" x14ac:dyDescent="0.2">
      <c r="A4" s="1" t="s">
        <v>9</v>
      </c>
      <c r="B4" s="3">
        <v>49276.99</v>
      </c>
      <c r="C4" s="3" t="e">
        <f>#REF!</f>
        <v>#REF!</v>
      </c>
      <c r="D4" s="4" t="e">
        <f>C4-B4</f>
        <v>#REF!</v>
      </c>
    </row>
    <row r="5" spans="1:4" x14ac:dyDescent="0.2">
      <c r="A5" s="1" t="s">
        <v>12</v>
      </c>
      <c r="B5" s="3">
        <v>24551.52</v>
      </c>
      <c r="C5" s="3"/>
      <c r="D5" s="4"/>
    </row>
    <row r="6" spans="1:4" x14ac:dyDescent="0.2">
      <c r="A6" s="1" t="s">
        <v>13</v>
      </c>
      <c r="B6" s="3">
        <v>1495500</v>
      </c>
      <c r="C6" s="3"/>
      <c r="D6" s="4"/>
    </row>
    <row r="7" spans="1:4" x14ac:dyDescent="0.2">
      <c r="A7" s="1" t="s">
        <v>14</v>
      </c>
      <c r="B7" s="3">
        <v>564293.21</v>
      </c>
      <c r="C7" s="3"/>
      <c r="D7" s="4"/>
    </row>
    <row r="8" spans="1:4" x14ac:dyDescent="0.2">
      <c r="A8" s="1" t="s">
        <v>15</v>
      </c>
      <c r="B8" s="3">
        <v>615067.46</v>
      </c>
      <c r="C8" s="3" t="e">
        <f>#REF!</f>
        <v>#REF!</v>
      </c>
      <c r="D8" s="4" t="e">
        <f t="shared" ref="D8" si="0">C8-B8</f>
        <v>#REF!</v>
      </c>
    </row>
    <row r="9" spans="1:4" x14ac:dyDescent="0.2">
      <c r="B9" s="3"/>
      <c r="C9" s="3"/>
      <c r="D9" s="4"/>
    </row>
    <row r="10" spans="1:4" ht="15" x14ac:dyDescent="0.2">
      <c r="A10" s="7" t="s">
        <v>23</v>
      </c>
      <c r="B10" s="6">
        <f>SUM(B4:B9)</f>
        <v>2748689.1799999997</v>
      </c>
      <c r="C10" s="3"/>
      <c r="D10" s="4"/>
    </row>
    <row r="11" spans="1:4" x14ac:dyDescent="0.2">
      <c r="B11" s="3"/>
      <c r="C11" s="3"/>
      <c r="D11" s="4"/>
    </row>
    <row r="12" spans="1:4" ht="15" x14ac:dyDescent="0.25">
      <c r="A12" s="320" t="s">
        <v>18</v>
      </c>
      <c r="B12" s="320"/>
      <c r="C12" s="1" t="s">
        <v>17</v>
      </c>
      <c r="D12" s="5">
        <v>850000</v>
      </c>
    </row>
    <row r="13" spans="1:4" ht="15" x14ac:dyDescent="0.25">
      <c r="A13" s="2"/>
      <c r="B13" s="2" t="s">
        <v>10</v>
      </c>
      <c r="C13" s="2" t="s">
        <v>11</v>
      </c>
      <c r="D13" s="2" t="s">
        <v>16</v>
      </c>
    </row>
    <row r="14" spans="1:4" x14ac:dyDescent="0.2">
      <c r="A14" s="1" t="s">
        <v>9</v>
      </c>
      <c r="B14" s="3">
        <v>448188</v>
      </c>
      <c r="C14" s="3"/>
      <c r="D14" s="4"/>
    </row>
    <row r="15" spans="1:4" x14ac:dyDescent="0.2">
      <c r="A15" s="1" t="s">
        <v>19</v>
      </c>
      <c r="B15" s="3">
        <v>97500</v>
      </c>
      <c r="C15" s="3"/>
      <c r="D15" s="4"/>
    </row>
    <row r="16" spans="1:4" x14ac:dyDescent="0.2">
      <c r="A16" s="1" t="s">
        <v>13</v>
      </c>
      <c r="B16" s="3">
        <v>604000</v>
      </c>
      <c r="C16" s="3"/>
      <c r="D16" s="4"/>
    </row>
    <row r="17" spans="1:4" x14ac:dyDescent="0.2">
      <c r="A17" s="1" t="s">
        <v>20</v>
      </c>
      <c r="B17" s="3">
        <v>195000</v>
      </c>
      <c r="C17" s="3"/>
      <c r="D17" s="4"/>
    </row>
    <row r="18" spans="1:4" x14ac:dyDescent="0.2">
      <c r="A18" s="1" t="s">
        <v>21</v>
      </c>
      <c r="B18" s="3">
        <v>141250.5</v>
      </c>
      <c r="C18" s="3"/>
      <c r="D18" s="4"/>
    </row>
    <row r="19" spans="1:4" x14ac:dyDescent="0.2">
      <c r="B19" s="3"/>
      <c r="C19" s="3"/>
      <c r="D19" s="4"/>
    </row>
    <row r="20" spans="1:4" ht="15" x14ac:dyDescent="0.2">
      <c r="A20" s="7" t="s">
        <v>23</v>
      </c>
      <c r="B20" s="6">
        <f>SUM(B14:B19)</f>
        <v>1485938.5</v>
      </c>
      <c r="C20" s="3"/>
      <c r="D20" s="4"/>
    </row>
    <row r="21" spans="1:4" x14ac:dyDescent="0.2">
      <c r="B21" s="3"/>
      <c r="C21" s="3"/>
      <c r="D21" s="4"/>
    </row>
    <row r="22" spans="1:4" ht="15" x14ac:dyDescent="0.25">
      <c r="A22" s="320" t="s">
        <v>22</v>
      </c>
      <c r="B22" s="320"/>
      <c r="C22" s="1" t="s">
        <v>17</v>
      </c>
      <c r="D22" s="5">
        <v>975000</v>
      </c>
    </row>
    <row r="23" spans="1:4" ht="15" x14ac:dyDescent="0.25">
      <c r="A23" s="2"/>
      <c r="B23" s="2" t="s">
        <v>10</v>
      </c>
      <c r="C23" s="2" t="s">
        <v>11</v>
      </c>
      <c r="D23" s="2" t="s">
        <v>16</v>
      </c>
    </row>
    <row r="24" spans="1:4" x14ac:dyDescent="0.2">
      <c r="A24" s="1" t="s">
        <v>9</v>
      </c>
      <c r="B24" s="3">
        <v>7169.52</v>
      </c>
      <c r="C24" s="3" t="e">
        <f>#REF!</f>
        <v>#REF!</v>
      </c>
      <c r="D24" s="4"/>
    </row>
    <row r="25" spans="1:4" x14ac:dyDescent="0.2">
      <c r="A25" s="1" t="s">
        <v>21</v>
      </c>
      <c r="B25" s="3">
        <v>9261.24</v>
      </c>
      <c r="C25" s="3"/>
      <c r="D25" s="4"/>
    </row>
    <row r="26" spans="1:4" x14ac:dyDescent="0.2">
      <c r="B26" s="3"/>
      <c r="C26" s="3"/>
      <c r="D26" s="4"/>
    </row>
    <row r="27" spans="1:4" ht="15" x14ac:dyDescent="0.2">
      <c r="A27" s="7" t="s">
        <v>23</v>
      </c>
      <c r="B27" s="6">
        <f>SUM(B21:B26)</f>
        <v>16430.760000000002</v>
      </c>
      <c r="C27" s="3"/>
      <c r="D27" s="4"/>
    </row>
    <row r="28" spans="1:4" x14ac:dyDescent="0.2">
      <c r="B28" s="3"/>
      <c r="C28" s="3"/>
      <c r="D28" s="4"/>
    </row>
    <row r="29" spans="1:4" ht="15" x14ac:dyDescent="0.25">
      <c r="A29" s="320" t="s">
        <v>7</v>
      </c>
      <c r="B29" s="320"/>
      <c r="C29" s="1" t="s">
        <v>17</v>
      </c>
      <c r="D29" s="5">
        <v>800000</v>
      </c>
    </row>
    <row r="30" spans="1:4" ht="15" x14ac:dyDescent="0.25">
      <c r="A30" s="2"/>
      <c r="B30" s="2" t="s">
        <v>10</v>
      </c>
      <c r="C30" s="2" t="s">
        <v>11</v>
      </c>
      <c r="D30" s="2" t="s">
        <v>16</v>
      </c>
    </row>
    <row r="31" spans="1:4" x14ac:dyDescent="0.2">
      <c r="A31" s="1" t="s">
        <v>9</v>
      </c>
      <c r="B31" s="3">
        <v>641330</v>
      </c>
      <c r="C31" s="3" t="e">
        <f>#REF!</f>
        <v>#REF!</v>
      </c>
      <c r="D31" s="4"/>
    </row>
    <row r="32" spans="1:4" x14ac:dyDescent="0.2">
      <c r="A32" s="1" t="s">
        <v>12</v>
      </c>
      <c r="B32" s="3">
        <v>300000</v>
      </c>
      <c r="C32" s="3">
        <v>0</v>
      </c>
      <c r="D32" s="4"/>
    </row>
    <row r="33" spans="1:4" x14ac:dyDescent="0.2">
      <c r="A33" s="1" t="s">
        <v>24</v>
      </c>
      <c r="B33" s="3">
        <v>700000</v>
      </c>
      <c r="C33" s="3"/>
      <c r="D33" s="4"/>
    </row>
    <row r="34" spans="1:4" x14ac:dyDescent="0.2">
      <c r="B34" s="3"/>
      <c r="C34" s="3"/>
      <c r="D34" s="4"/>
    </row>
    <row r="35" spans="1:4" ht="15" x14ac:dyDescent="0.2">
      <c r="A35" s="7" t="s">
        <v>23</v>
      </c>
      <c r="B35" s="6">
        <f>SUM(B31:B34)</f>
        <v>1641330</v>
      </c>
      <c r="C35" s="3"/>
      <c r="D35" s="4"/>
    </row>
    <row r="36" spans="1:4" x14ac:dyDescent="0.2">
      <c r="B36" s="3"/>
      <c r="C36" s="3"/>
      <c r="D36" s="4"/>
    </row>
    <row r="37" spans="1:4" x14ac:dyDescent="0.2">
      <c r="B37" s="3"/>
      <c r="C37" s="3"/>
      <c r="D37" s="4"/>
    </row>
    <row r="38" spans="1:4" x14ac:dyDescent="0.2">
      <c r="B38" s="3"/>
      <c r="C38" s="3"/>
      <c r="D38" s="4"/>
    </row>
    <row r="39" spans="1:4" x14ac:dyDescent="0.2">
      <c r="B39" s="4"/>
      <c r="C39" s="4"/>
      <c r="D39" s="4"/>
    </row>
    <row r="40" spans="1:4" x14ac:dyDescent="0.2">
      <c r="B40" s="4"/>
      <c r="C40" s="4"/>
      <c r="D40" s="4"/>
    </row>
    <row r="41" spans="1:4" x14ac:dyDescent="0.2">
      <c r="B41" s="4"/>
      <c r="C41" s="4"/>
      <c r="D41" s="4"/>
    </row>
    <row r="42" spans="1:4" x14ac:dyDescent="0.2">
      <c r="B42" s="4"/>
      <c r="C42" s="4"/>
      <c r="D42" s="4"/>
    </row>
    <row r="43" spans="1:4" x14ac:dyDescent="0.2">
      <c r="B43" s="4"/>
      <c r="C43" s="4"/>
      <c r="D43" s="4"/>
    </row>
    <row r="44" spans="1:4" x14ac:dyDescent="0.2">
      <c r="B44" s="4"/>
      <c r="C44" s="4"/>
      <c r="D44" s="4"/>
    </row>
  </sheetData>
  <mergeCells count="4">
    <mergeCell ref="A2:B2"/>
    <mergeCell ref="A12:B12"/>
    <mergeCell ref="A22:B22"/>
    <mergeCell ref="A29:B29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Mod 6 Clasif</vt:lpstr>
      <vt:lpstr>Clasif Econo</vt:lpstr>
      <vt:lpstr>Estimaciones</vt:lpstr>
      <vt:lpstr>'Clasif Econo'!Área_de_impresión</vt:lpstr>
      <vt:lpstr>Estimaciones!Área_de_impresión</vt:lpstr>
      <vt:lpstr>'Mod 6 Clasif'!Área_de_impresión</vt:lpstr>
      <vt:lpstr>'Mod 6 Clasif'!Títulos_a_imprimir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Petersen Pereira Carlos Roberto</cp:lastModifiedBy>
  <cp:lastPrinted>2021-10-18T15:14:14Z</cp:lastPrinted>
  <dcterms:created xsi:type="dcterms:W3CDTF">1996-11-27T10:00:04Z</dcterms:created>
  <dcterms:modified xsi:type="dcterms:W3CDTF">2021-10-18T15:14:30Z</dcterms:modified>
</cp:coreProperties>
</file>