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Movimientos contables\Presupuestos 2020\4. Modificaciones 2020\"/>
    </mc:Choice>
  </mc:AlternateContent>
  <bookViews>
    <workbookView xWindow="0" yWindow="0" windowWidth="21600" windowHeight="9135"/>
  </bookViews>
  <sheets>
    <sheet name="Mod 4 Clasif" sheetId="9" r:id="rId1"/>
    <sheet name="Clasif Econo" sheetId="10" r:id="rId2"/>
    <sheet name="Just Tucurrique" sheetId="11" r:id="rId3"/>
    <sheet name="Estimaciones" sheetId="7" state="hidden" r:id="rId4"/>
  </sheets>
  <definedNames>
    <definedName name="_xlnm.Print_Area" localSheetId="1">'Clasif Econo'!$A$1:$H$51</definedName>
    <definedName name="_xlnm.Print_Area" localSheetId="3">Estimaciones!$A$1:$D$35</definedName>
    <definedName name="_xlnm.Print_Area" localSheetId="2">'Just Tucurrique'!$A$1:$J$27</definedName>
    <definedName name="_xlnm.Print_Area" localSheetId="0">'Mod 4 Clasif'!$B$1:$N$259</definedName>
    <definedName name="_xlnm.Print_Titles" localSheetId="0">'Mod 4 Clasif'!$1:$8</definedName>
  </definedNames>
  <calcPr calcId="152511"/>
</workbook>
</file>

<file path=xl/calcChain.xml><?xml version="1.0" encoding="utf-8"?>
<calcChain xmlns="http://schemas.openxmlformats.org/spreadsheetml/2006/main">
  <c r="L251" i="9" l="1"/>
  <c r="E242" i="9"/>
  <c r="L248" i="9"/>
  <c r="L249" i="9" s="1"/>
  <c r="K248" i="9"/>
  <c r="K249" i="9" s="1"/>
  <c r="K251" i="9" s="1"/>
  <c r="K253" i="9" s="1"/>
  <c r="E249" i="9"/>
  <c r="E251" i="9" s="1"/>
  <c r="E253" i="9" s="1"/>
  <c r="F249" i="9"/>
  <c r="F251" i="9" s="1"/>
  <c r="F253" i="9" s="1"/>
  <c r="D249" i="9"/>
  <c r="D251" i="9" s="1"/>
  <c r="G248" i="9"/>
  <c r="G249" i="9" s="1"/>
  <c r="G251" i="9" s="1"/>
  <c r="L239" i="9"/>
  <c r="L240" i="9" s="1"/>
  <c r="L242" i="9" s="1"/>
  <c r="K239" i="9"/>
  <c r="K240" i="9" s="1"/>
  <c r="K242" i="9" s="1"/>
  <c r="E240" i="9"/>
  <c r="F240" i="9"/>
  <c r="F242" i="9" s="1"/>
  <c r="D240" i="9"/>
  <c r="D242" i="9" s="1"/>
  <c r="G239" i="9"/>
  <c r="G240" i="9" s="1"/>
  <c r="G242" i="9" s="1"/>
  <c r="L253" i="9" l="1"/>
  <c r="D253" i="9"/>
  <c r="G253" i="9"/>
  <c r="M248" i="9"/>
  <c r="M247" i="9" s="1"/>
  <c r="M249" i="9" s="1"/>
  <c r="M251" i="9" s="1"/>
  <c r="M239" i="9"/>
  <c r="M238" i="9" s="1"/>
  <c r="M240" i="9" l="1"/>
  <c r="M242" i="9" s="1"/>
  <c r="M253" i="9" s="1"/>
  <c r="E13" i="10"/>
  <c r="A3" i="10" l="1"/>
  <c r="F53" i="9"/>
  <c r="E53" i="9"/>
  <c r="D53" i="9"/>
  <c r="G213" i="9" l="1"/>
  <c r="E221" i="9"/>
  <c r="F221" i="9"/>
  <c r="D221" i="9"/>
  <c r="L220" i="9"/>
  <c r="K220" i="9"/>
  <c r="L218" i="9"/>
  <c r="K218" i="9"/>
  <c r="G220" i="9"/>
  <c r="G218" i="9"/>
  <c r="K221" i="9" l="1"/>
  <c r="M218" i="9"/>
  <c r="G221" i="9"/>
  <c r="L221" i="9"/>
  <c r="M220" i="9"/>
  <c r="M217" i="9" l="1"/>
  <c r="M221" i="9" s="1"/>
  <c r="E173" i="9" l="1"/>
  <c r="F173" i="9"/>
  <c r="D173" i="9"/>
  <c r="L172" i="9"/>
  <c r="K172" i="9"/>
  <c r="L170" i="9"/>
  <c r="K170" i="9"/>
  <c r="L169" i="9"/>
  <c r="K169" i="9"/>
  <c r="G172" i="9"/>
  <c r="G170" i="9"/>
  <c r="G169" i="9"/>
  <c r="G173" i="9" l="1"/>
  <c r="M169" i="9"/>
  <c r="L173" i="9"/>
  <c r="K173" i="9"/>
  <c r="M170" i="9"/>
  <c r="M172" i="9"/>
  <c r="M168" i="9" l="1"/>
  <c r="M173" i="9" s="1"/>
  <c r="E165" i="9" l="1"/>
  <c r="F165" i="9"/>
  <c r="D165" i="9"/>
  <c r="L164" i="9"/>
  <c r="K164" i="9"/>
  <c r="L163" i="9"/>
  <c r="K163" i="9"/>
  <c r="L161" i="9"/>
  <c r="K161" i="9"/>
  <c r="L160" i="9"/>
  <c r="K160" i="9"/>
  <c r="L158" i="9"/>
  <c r="K158" i="9"/>
  <c r="L157" i="9"/>
  <c r="K157" i="9"/>
  <c r="L156" i="9"/>
  <c r="K156" i="9"/>
  <c r="L155" i="9"/>
  <c r="K155" i="9"/>
  <c r="L153" i="9"/>
  <c r="K153" i="9"/>
  <c r="F149" i="9"/>
  <c r="E149" i="9"/>
  <c r="D149" i="9"/>
  <c r="L148" i="9"/>
  <c r="K148" i="9"/>
  <c r="K149" i="9" s="1"/>
  <c r="M148" i="9" l="1"/>
  <c r="M147" i="9" s="1"/>
  <c r="M149" i="9" s="1"/>
  <c r="M163" i="9"/>
  <c r="M164" i="9"/>
  <c r="M162" i="9" s="1"/>
  <c r="M155" i="9"/>
  <c r="M160" i="9"/>
  <c r="L149" i="9"/>
  <c r="M157" i="9"/>
  <c r="M158" i="9"/>
  <c r="M156" i="9"/>
  <c r="M161" i="9"/>
  <c r="K165" i="9"/>
  <c r="L165" i="9"/>
  <c r="M153" i="9"/>
  <c r="G164" i="9"/>
  <c r="G163" i="9"/>
  <c r="G161" i="9"/>
  <c r="G160" i="9"/>
  <c r="G158" i="9"/>
  <c r="G157" i="9"/>
  <c r="G156" i="9"/>
  <c r="G155" i="9"/>
  <c r="G153" i="9"/>
  <c r="G148" i="9"/>
  <c r="G149" i="9" s="1"/>
  <c r="E15" i="10" l="1"/>
  <c r="M152" i="9"/>
  <c r="M165" i="9" s="1"/>
  <c r="G165" i="9"/>
  <c r="E144" i="9"/>
  <c r="F144" i="9"/>
  <c r="D144" i="9"/>
  <c r="L143" i="9"/>
  <c r="K143" i="9"/>
  <c r="L142" i="9"/>
  <c r="K142" i="9"/>
  <c r="L141" i="9"/>
  <c r="K141" i="9"/>
  <c r="L140" i="9"/>
  <c r="K140" i="9"/>
  <c r="L138" i="9"/>
  <c r="K138" i="9"/>
  <c r="G138" i="9"/>
  <c r="G142" i="9"/>
  <c r="G143" i="9"/>
  <c r="G141" i="9"/>
  <c r="G140" i="9"/>
  <c r="E134" i="9"/>
  <c r="F134" i="9"/>
  <c r="D134" i="9"/>
  <c r="L133" i="9"/>
  <c r="K133" i="9"/>
  <c r="K134" i="9" s="1"/>
  <c r="G133" i="9"/>
  <c r="G134" i="9" s="1"/>
  <c r="E129" i="9"/>
  <c r="F129" i="9"/>
  <c r="D129" i="9"/>
  <c r="L128" i="9"/>
  <c r="K128" i="9"/>
  <c r="L127" i="9"/>
  <c r="K127" i="9"/>
  <c r="L126" i="9"/>
  <c r="K126" i="9"/>
  <c r="L124" i="9"/>
  <c r="K124" i="9"/>
  <c r="L123" i="9"/>
  <c r="K123" i="9"/>
  <c r="L122" i="9"/>
  <c r="K122" i="9"/>
  <c r="L120" i="9"/>
  <c r="K120" i="9"/>
  <c r="L119" i="9"/>
  <c r="K119" i="9"/>
  <c r="L118" i="9"/>
  <c r="K118" i="9"/>
  <c r="L117" i="9"/>
  <c r="K117" i="9"/>
  <c r="L116" i="9"/>
  <c r="K116" i="9"/>
  <c r="L115" i="9"/>
  <c r="K115" i="9"/>
  <c r="L114" i="9"/>
  <c r="K114" i="9"/>
  <c r="L113" i="9"/>
  <c r="K113" i="9"/>
  <c r="L112" i="9"/>
  <c r="K112" i="9"/>
  <c r="L111" i="9"/>
  <c r="K111" i="9"/>
  <c r="G128" i="9"/>
  <c r="G127" i="9"/>
  <c r="G126" i="9"/>
  <c r="G124" i="9"/>
  <c r="G123" i="9"/>
  <c r="G122" i="9"/>
  <c r="G120" i="9"/>
  <c r="G119" i="9"/>
  <c r="G118" i="9"/>
  <c r="G117" i="9"/>
  <c r="G116" i="9"/>
  <c r="G115" i="9"/>
  <c r="G114" i="9"/>
  <c r="G113" i="9"/>
  <c r="G112" i="9"/>
  <c r="G111" i="9"/>
  <c r="G214" i="9"/>
  <c r="F214" i="9"/>
  <c r="E214" i="9"/>
  <c r="D214" i="9"/>
  <c r="L213" i="9"/>
  <c r="K213" i="9"/>
  <c r="K214" i="9" s="1"/>
  <c r="L208" i="9"/>
  <c r="L209" i="9" s="1"/>
  <c r="K208" i="9"/>
  <c r="K209" i="9" s="1"/>
  <c r="L203" i="9"/>
  <c r="L204" i="9" s="1"/>
  <c r="K203" i="9"/>
  <c r="K204" i="9" s="1"/>
  <c r="F209" i="9"/>
  <c r="E209" i="9"/>
  <c r="D209" i="9"/>
  <c r="G208" i="9"/>
  <c r="G209" i="9" s="1"/>
  <c r="F204" i="9"/>
  <c r="E204" i="9"/>
  <c r="D204" i="9"/>
  <c r="G203" i="9"/>
  <c r="G204" i="9" s="1"/>
  <c r="E194" i="9"/>
  <c r="F194" i="9"/>
  <c r="D194" i="9"/>
  <c r="G193" i="9"/>
  <c r="G194" i="9" s="1"/>
  <c r="L193" i="9"/>
  <c r="K193" i="9"/>
  <c r="K194" i="9" s="1"/>
  <c r="G183" i="9"/>
  <c r="G181" i="9"/>
  <c r="L183" i="9"/>
  <c r="K183" i="9"/>
  <c r="L181" i="9"/>
  <c r="K181" i="9"/>
  <c r="F184" i="9"/>
  <c r="E184" i="9"/>
  <c r="D184" i="9"/>
  <c r="E103" i="9"/>
  <c r="E105" i="9" s="1"/>
  <c r="F103" i="9"/>
  <c r="F105" i="9" s="1"/>
  <c r="D103" i="9"/>
  <c r="D105" i="9" s="1"/>
  <c r="G102" i="9"/>
  <c r="G100" i="9"/>
  <c r="G99" i="9"/>
  <c r="G98" i="9"/>
  <c r="G96" i="9"/>
  <c r="L102" i="9"/>
  <c r="K102" i="9"/>
  <c r="L100" i="9"/>
  <c r="K100" i="9"/>
  <c r="L99" i="9"/>
  <c r="K99" i="9"/>
  <c r="L98" i="9"/>
  <c r="K98" i="9"/>
  <c r="L96" i="9"/>
  <c r="K96" i="9"/>
  <c r="E175" i="9" l="1"/>
  <c r="M111" i="9"/>
  <c r="L184" i="9"/>
  <c r="F175" i="9"/>
  <c r="M102" i="9"/>
  <c r="M133" i="9"/>
  <c r="M132" i="9" s="1"/>
  <c r="D175" i="9"/>
  <c r="M118" i="9"/>
  <c r="K144" i="9"/>
  <c r="M123" i="9"/>
  <c r="M141" i="9"/>
  <c r="M115" i="9"/>
  <c r="K129" i="9"/>
  <c r="M142" i="9"/>
  <c r="M117" i="9"/>
  <c r="L129" i="9"/>
  <c r="L144" i="9"/>
  <c r="M140" i="9"/>
  <c r="M143" i="9"/>
  <c r="G144" i="9"/>
  <c r="M138" i="9"/>
  <c r="G129" i="9"/>
  <c r="L134" i="9"/>
  <c r="M124" i="9"/>
  <c r="M127" i="9"/>
  <c r="M128" i="9"/>
  <c r="M126" i="9"/>
  <c r="M122" i="9"/>
  <c r="M116" i="9"/>
  <c r="M112" i="9"/>
  <c r="M119" i="9"/>
  <c r="M113" i="9"/>
  <c r="M120" i="9"/>
  <c r="M114" i="9"/>
  <c r="M213" i="9"/>
  <c r="M212" i="9" s="1"/>
  <c r="M214" i="9" s="1"/>
  <c r="L214" i="9"/>
  <c r="M203" i="9"/>
  <c r="M202" i="9" s="1"/>
  <c r="M204" i="9" s="1"/>
  <c r="M208" i="9"/>
  <c r="M207" i="9" s="1"/>
  <c r="M209" i="9" s="1"/>
  <c r="G184" i="9"/>
  <c r="M98" i="9"/>
  <c r="M100" i="9"/>
  <c r="K184" i="9"/>
  <c r="M193" i="9"/>
  <c r="M192" i="9" s="1"/>
  <c r="M194" i="9" s="1"/>
  <c r="L194" i="9"/>
  <c r="M181" i="9"/>
  <c r="M183" i="9"/>
  <c r="M99" i="9"/>
  <c r="K103" i="9"/>
  <c r="K105" i="9" s="1"/>
  <c r="G103" i="9"/>
  <c r="G105" i="9" s="1"/>
  <c r="M96" i="9"/>
  <c r="L103" i="9"/>
  <c r="L105" i="9" s="1"/>
  <c r="E86" i="9"/>
  <c r="F86" i="9"/>
  <c r="D86" i="9"/>
  <c r="L83" i="9"/>
  <c r="K83" i="9"/>
  <c r="G83" i="9"/>
  <c r="F79" i="9"/>
  <c r="E79" i="9"/>
  <c r="D79" i="9"/>
  <c r="L78" i="9"/>
  <c r="K78" i="9"/>
  <c r="L77" i="9"/>
  <c r="K77" i="9"/>
  <c r="L76" i="9"/>
  <c r="K76" i="9"/>
  <c r="G78" i="9"/>
  <c r="G77" i="9"/>
  <c r="G76" i="9"/>
  <c r="G175" i="9" l="1"/>
  <c r="M101" i="9"/>
  <c r="E29" i="10"/>
  <c r="E23" i="10"/>
  <c r="E24" i="10"/>
  <c r="L175" i="9"/>
  <c r="K175" i="9"/>
  <c r="M129" i="9"/>
  <c r="M110" i="9"/>
  <c r="M134" i="9"/>
  <c r="M137" i="9"/>
  <c r="M180" i="9"/>
  <c r="M184" i="9" s="1"/>
  <c r="M95" i="9"/>
  <c r="M83" i="9"/>
  <c r="M82" i="9" s="1"/>
  <c r="L79" i="9"/>
  <c r="K79" i="9"/>
  <c r="G79" i="9"/>
  <c r="M78" i="9"/>
  <c r="M76" i="9"/>
  <c r="M77" i="9"/>
  <c r="M103" i="9" l="1"/>
  <c r="M105" i="9" s="1"/>
  <c r="M75" i="9"/>
  <c r="M79" i="9" s="1"/>
  <c r="E72" i="9" l="1"/>
  <c r="F72" i="9"/>
  <c r="L71" i="9"/>
  <c r="K71" i="9"/>
  <c r="L69" i="9"/>
  <c r="K69" i="9"/>
  <c r="L67" i="9"/>
  <c r="K67" i="9"/>
  <c r="L66" i="9"/>
  <c r="K66" i="9"/>
  <c r="G71" i="9"/>
  <c r="G69" i="9"/>
  <c r="G67" i="9"/>
  <c r="G66" i="9"/>
  <c r="D72" i="9"/>
  <c r="E62" i="9"/>
  <c r="F62" i="9"/>
  <c r="D62" i="9"/>
  <c r="G61" i="9"/>
  <c r="G60" i="9"/>
  <c r="G59" i="9"/>
  <c r="G58" i="9"/>
  <c r="G57" i="9"/>
  <c r="L61" i="9"/>
  <c r="K61" i="9"/>
  <c r="L60" i="9"/>
  <c r="K60" i="9"/>
  <c r="L59" i="9"/>
  <c r="K59" i="9"/>
  <c r="G85" i="9"/>
  <c r="G86" i="9" s="1"/>
  <c r="K85" i="9"/>
  <c r="K86" i="9" s="1"/>
  <c r="L85" i="9"/>
  <c r="L86" i="9" s="1"/>
  <c r="L57" i="9"/>
  <c r="K57" i="9"/>
  <c r="G52" i="9"/>
  <c r="G51" i="9"/>
  <c r="M53" i="9"/>
  <c r="L52" i="9"/>
  <c r="K52" i="9"/>
  <c r="L51" i="9"/>
  <c r="L53" i="9" s="1"/>
  <c r="K51" i="9"/>
  <c r="E43" i="9"/>
  <c r="F43" i="9"/>
  <c r="D43" i="9"/>
  <c r="K53" i="9" l="1"/>
  <c r="D88" i="9"/>
  <c r="E88" i="9"/>
  <c r="F88" i="9"/>
  <c r="K72" i="9"/>
  <c r="M66" i="9"/>
  <c r="G72" i="9"/>
  <c r="M59" i="9"/>
  <c r="K62" i="9"/>
  <c r="L72" i="9"/>
  <c r="L62" i="9"/>
  <c r="M67" i="9"/>
  <c r="M71" i="9"/>
  <c r="M69" i="9"/>
  <c r="M68" i="9" s="1"/>
  <c r="M85" i="9"/>
  <c r="G62" i="9"/>
  <c r="M61" i="9"/>
  <c r="M60" i="9"/>
  <c r="G53" i="9"/>
  <c r="M52" i="9"/>
  <c r="M51" i="9"/>
  <c r="M57" i="9"/>
  <c r="M56" i="9" s="1"/>
  <c r="L42" i="9"/>
  <c r="K42" i="9"/>
  <c r="L41" i="9"/>
  <c r="K41" i="9"/>
  <c r="L40" i="9"/>
  <c r="K40" i="9"/>
  <c r="L39" i="9"/>
  <c r="K39" i="9"/>
  <c r="L38" i="9"/>
  <c r="K38" i="9"/>
  <c r="L37" i="9"/>
  <c r="K37" i="9"/>
  <c r="L36" i="9"/>
  <c r="K36" i="9"/>
  <c r="L35" i="9"/>
  <c r="K35" i="9"/>
  <c r="G42" i="9"/>
  <c r="G41" i="9"/>
  <c r="G40" i="9"/>
  <c r="G39" i="9"/>
  <c r="G38" i="9"/>
  <c r="G37" i="9"/>
  <c r="G36" i="9"/>
  <c r="G35" i="9"/>
  <c r="F31" i="9"/>
  <c r="F45" i="9" s="1"/>
  <c r="D31" i="9"/>
  <c r="D45" i="9" s="1"/>
  <c r="E31" i="9"/>
  <c r="E45" i="9" s="1"/>
  <c r="K88" i="9" l="1"/>
  <c r="D11" i="10"/>
  <c r="L88" i="9"/>
  <c r="M70" i="9"/>
  <c r="D29" i="10"/>
  <c r="G88" i="9"/>
  <c r="M58" i="9"/>
  <c r="M65" i="9"/>
  <c r="M50" i="9"/>
  <c r="G43" i="9"/>
  <c r="K43" i="9"/>
  <c r="L43" i="9"/>
  <c r="M39" i="9"/>
  <c r="M40" i="9"/>
  <c r="M35" i="9"/>
  <c r="M36" i="9"/>
  <c r="M38" i="9"/>
  <c r="M37" i="9"/>
  <c r="M41" i="9"/>
  <c r="M42" i="9"/>
  <c r="M34" i="9" l="1"/>
  <c r="M43" i="9" s="1"/>
  <c r="L30" i="9" l="1"/>
  <c r="K30" i="9"/>
  <c r="L29" i="9"/>
  <c r="K29" i="9"/>
  <c r="L28" i="9"/>
  <c r="K28" i="9"/>
  <c r="L27" i="9"/>
  <c r="K27" i="9"/>
  <c r="L26" i="9"/>
  <c r="K26" i="9"/>
  <c r="L25" i="9"/>
  <c r="K25" i="9"/>
  <c r="G30" i="9"/>
  <c r="G29" i="9"/>
  <c r="G28" i="9"/>
  <c r="G27" i="9"/>
  <c r="G26" i="9"/>
  <c r="G25" i="9"/>
  <c r="L23" i="9"/>
  <c r="K23" i="9"/>
  <c r="L22" i="9"/>
  <c r="K22" i="9"/>
  <c r="L21" i="9"/>
  <c r="K21" i="9"/>
  <c r="L20" i="9"/>
  <c r="K20" i="9"/>
  <c r="L19" i="9"/>
  <c r="K19" i="9"/>
  <c r="L18" i="9"/>
  <c r="K18" i="9"/>
  <c r="L17" i="9"/>
  <c r="K17" i="9"/>
  <c r="L16" i="9"/>
  <c r="K16" i="9"/>
  <c r="L15" i="9"/>
  <c r="K15" i="9"/>
  <c r="G15" i="9"/>
  <c r="G16" i="9"/>
  <c r="G17" i="9"/>
  <c r="G18" i="9"/>
  <c r="G19" i="9"/>
  <c r="G20" i="9"/>
  <c r="G21" i="9"/>
  <c r="G22" i="9"/>
  <c r="G23" i="9"/>
  <c r="M17" i="9" l="1"/>
  <c r="M20" i="9"/>
  <c r="M30" i="9"/>
  <c r="M27" i="9"/>
  <c r="M28" i="9"/>
  <c r="M25" i="9"/>
  <c r="M29" i="9"/>
  <c r="M18" i="9"/>
  <c r="M26" i="9"/>
  <c r="M19" i="9"/>
  <c r="M23" i="9"/>
  <c r="M22" i="9"/>
  <c r="M15" i="9"/>
  <c r="M16" i="9"/>
  <c r="M21" i="9"/>
  <c r="C12" i="10" l="1"/>
  <c r="M24" i="9"/>
  <c r="C13" i="10" s="1"/>
  <c r="L198" i="9" l="1"/>
  <c r="K198" i="9"/>
  <c r="K199" i="9" s="1"/>
  <c r="L188" i="9"/>
  <c r="K188" i="9"/>
  <c r="K189" i="9" s="1"/>
  <c r="F199" i="9"/>
  <c r="E199" i="9"/>
  <c r="D199" i="9"/>
  <c r="G198" i="9"/>
  <c r="G199" i="9" s="1"/>
  <c r="F189" i="9"/>
  <c r="E189" i="9"/>
  <c r="D189" i="9"/>
  <c r="G188" i="9"/>
  <c r="G189" i="9" s="1"/>
  <c r="F223" i="9" l="1"/>
  <c r="G223" i="9"/>
  <c r="G225" i="9" s="1"/>
  <c r="D223" i="9"/>
  <c r="E223" i="9"/>
  <c r="K223" i="9"/>
  <c r="K225" i="9" s="1"/>
  <c r="M188" i="9"/>
  <c r="E27" i="10" s="1"/>
  <c r="M198" i="9"/>
  <c r="M197" i="9" s="1"/>
  <c r="M199" i="9" s="1"/>
  <c r="L199" i="9"/>
  <c r="L189" i="9"/>
  <c r="L223" i="9" l="1"/>
  <c r="L225" i="9" s="1"/>
  <c r="F225" i="9"/>
  <c r="E225" i="9"/>
  <c r="D225" i="9"/>
  <c r="M187" i="9"/>
  <c r="D227" i="9" l="1"/>
  <c r="D255" i="9" s="1"/>
  <c r="E227" i="9"/>
  <c r="E255" i="9" s="1"/>
  <c r="F227" i="9"/>
  <c r="F255" i="9" s="1"/>
  <c r="M189" i="9"/>
  <c r="M223" i="9" l="1"/>
  <c r="M84" i="9" l="1"/>
  <c r="M86" i="9" l="1"/>
  <c r="D13" i="10"/>
  <c r="B51" i="10"/>
  <c r="L14" i="9"/>
  <c r="K14" i="9"/>
  <c r="K31" i="9" l="1"/>
  <c r="L31" i="9"/>
  <c r="M14" i="9"/>
  <c r="A2" i="10"/>
  <c r="G45" i="10"/>
  <c r="G44" i="10"/>
  <c r="G43" i="10"/>
  <c r="C41" i="10"/>
  <c r="C38" i="10" s="1"/>
  <c r="G42" i="10"/>
  <c r="F41" i="10"/>
  <c r="E41" i="10"/>
  <c r="E38" i="10" s="1"/>
  <c r="D41" i="10"/>
  <c r="D38" i="10" s="1"/>
  <c r="G40" i="10"/>
  <c r="G39" i="10"/>
  <c r="G37" i="10"/>
  <c r="G36" i="10"/>
  <c r="E34" i="10"/>
  <c r="F34" i="10"/>
  <c r="G35" i="10"/>
  <c r="C34" i="10"/>
  <c r="G33" i="10"/>
  <c r="G32" i="10"/>
  <c r="G31" i="10"/>
  <c r="G30" i="10"/>
  <c r="E28" i="10"/>
  <c r="D28" i="10"/>
  <c r="G29" i="10"/>
  <c r="C28" i="10"/>
  <c r="F28" i="10"/>
  <c r="G26" i="10"/>
  <c r="G25" i="10"/>
  <c r="C22" i="10"/>
  <c r="G23" i="10"/>
  <c r="F22" i="10"/>
  <c r="G20" i="10"/>
  <c r="E17" i="10"/>
  <c r="G18" i="10"/>
  <c r="C17" i="10"/>
  <c r="F17" i="10"/>
  <c r="G16" i="10"/>
  <c r="C14" i="10"/>
  <c r="F14" i="10"/>
  <c r="E14" i="10"/>
  <c r="G12" i="10"/>
  <c r="F10" i="10"/>
  <c r="E10" i="10"/>
  <c r="E9" i="10" s="1"/>
  <c r="M13" i="9" l="1"/>
  <c r="C11" i="10"/>
  <c r="C10" i="10" s="1"/>
  <c r="C9" i="10" s="1"/>
  <c r="C8" i="10" s="1"/>
  <c r="K45" i="9"/>
  <c r="L45" i="9"/>
  <c r="D10" i="10"/>
  <c r="E22" i="10"/>
  <c r="E21" i="10" s="1"/>
  <c r="G24" i="10"/>
  <c r="G41" i="10"/>
  <c r="C21" i="10"/>
  <c r="E8" i="10"/>
  <c r="F9" i="10"/>
  <c r="G28" i="10"/>
  <c r="F21" i="10"/>
  <c r="F38" i="10"/>
  <c r="G38" i="10" s="1"/>
  <c r="D34" i="10"/>
  <c r="L227" i="9" l="1"/>
  <c r="L255" i="9" s="1"/>
  <c r="K227" i="9"/>
  <c r="K255" i="9" s="1"/>
  <c r="M31" i="9"/>
  <c r="M45" i="9" s="1"/>
  <c r="G10" i="10"/>
  <c r="D17" i="10"/>
  <c r="G17" i="10" s="1"/>
  <c r="G19" i="10"/>
  <c r="G11" i="10"/>
  <c r="G13" i="10"/>
  <c r="D14" i="10"/>
  <c r="G14" i="10" s="1"/>
  <c r="G15" i="10"/>
  <c r="D22" i="10"/>
  <c r="G22" i="10" s="1"/>
  <c r="G27" i="10"/>
  <c r="C47" i="10"/>
  <c r="E47" i="10"/>
  <c r="F8" i="10"/>
  <c r="G34" i="10"/>
  <c r="D9" i="10" l="1"/>
  <c r="G9" i="10" s="1"/>
  <c r="D21" i="10"/>
  <c r="F47" i="10"/>
  <c r="D8" i="10" l="1"/>
  <c r="G8" i="10" s="1"/>
  <c r="G21" i="10"/>
  <c r="G14" i="9"/>
  <c r="G31" i="9" s="1"/>
  <c r="G45" i="9" s="1"/>
  <c r="G227" i="9" l="1"/>
  <c r="G255" i="9" s="1"/>
  <c r="D47" i="10"/>
  <c r="G47" i="10" s="1"/>
  <c r="B35" i="7" l="1"/>
  <c r="C31" i="7"/>
  <c r="B27" i="7"/>
  <c r="B20" i="7"/>
  <c r="B10" i="7"/>
  <c r="C8" i="7" l="1"/>
  <c r="D8" i="7" s="1"/>
  <c r="C4" i="7" l="1"/>
  <c r="D4" i="7" s="1"/>
  <c r="C24" i="7"/>
  <c r="M62" i="9"/>
  <c r="M72" i="9"/>
  <c r="M88" i="9" s="1"/>
  <c r="M144" i="9" l="1"/>
  <c r="M175" i="9" s="1"/>
  <c r="M225" i="9" s="1"/>
  <c r="M227" i="9" l="1"/>
  <c r="M255" i="9" s="1"/>
</calcChain>
</file>

<file path=xl/sharedStrings.xml><?xml version="1.0" encoding="utf-8"?>
<sst xmlns="http://schemas.openxmlformats.org/spreadsheetml/2006/main" count="785" uniqueCount="403">
  <si>
    <t>Código Presupuestario</t>
  </si>
  <si>
    <t>Rubro</t>
  </si>
  <si>
    <t>Saldo Disponble</t>
  </si>
  <si>
    <t>Suma a Rebajar</t>
  </si>
  <si>
    <t>Suma a Aumentar</t>
  </si>
  <si>
    <t>Nuevo Saldo</t>
  </si>
  <si>
    <t xml:space="preserve">MUNICIPALIDAD DE JIMÉNEZ </t>
  </si>
  <si>
    <t>PROGRAMA II</t>
  </si>
  <si>
    <t>Transporte dentro del país</t>
  </si>
  <si>
    <t>Actividades protocolarias y sociales</t>
  </si>
  <si>
    <t>Administración</t>
  </si>
  <si>
    <t>Sin modif</t>
  </si>
  <si>
    <t>Con modif</t>
  </si>
  <si>
    <t>Educativos, culturales y deportivos</t>
  </si>
  <si>
    <t>Tratamiento de basura</t>
  </si>
  <si>
    <t>Protección del medio ambiente</t>
  </si>
  <si>
    <t>Actividades culturales y patrias</t>
  </si>
  <si>
    <t>Aumentos</t>
  </si>
  <si>
    <t>Ocupamos</t>
  </si>
  <si>
    <t>Alquiler de maquinaria y equipo diverso</t>
  </si>
  <si>
    <t>Cementerios</t>
  </si>
  <si>
    <t>Inf. Comunal Juan Viñas</t>
  </si>
  <si>
    <t>Inf. Comunal Pejibaye</t>
  </si>
  <si>
    <t xml:space="preserve">Otros útiles materiales y suministros </t>
  </si>
  <si>
    <t>Tenemos</t>
  </si>
  <si>
    <t>Depósito y tratamiento de basura</t>
  </si>
  <si>
    <t>5.02.16… DEPÓSITO Y TRATAMIENTO DE BASURA</t>
  </si>
  <si>
    <t>TOTAL PROGRAMA II  *JIMÉNEZ*</t>
  </si>
  <si>
    <t>Elaborada por:</t>
  </si>
  <si>
    <t>Contabilidad Municipal</t>
  </si>
  <si>
    <t>Fecha:</t>
  </si>
  <si>
    <t>SUBTOTAL DEPÓSITO Y TRATAMIENTO DE BASURA</t>
  </si>
  <si>
    <t>MUNICIPALIDAD DE JIMÉNEZ</t>
  </si>
  <si>
    <t>RESUMEN POR PROGRAMA Y TOTAL  POR CLASIFICADOR ECONÓMICO</t>
  </si>
  <si>
    <t>Código</t>
  </si>
  <si>
    <t>Detalle Cuenta</t>
  </si>
  <si>
    <t>Programa 1 Administración General</t>
  </si>
  <si>
    <t>Programa 2 Servicios Comunales</t>
  </si>
  <si>
    <t>Programa 3 Inversiones</t>
  </si>
  <si>
    <t>Programa 4 Partidas Específicas</t>
  </si>
  <si>
    <t>Total todos los programas</t>
  </si>
  <si>
    <t>1</t>
  </si>
  <si>
    <t>GASTOS CORRIENTES</t>
  </si>
  <si>
    <t>1.1</t>
  </si>
  <si>
    <t>GASTOS DE CONSUMO</t>
  </si>
  <si>
    <t>1.1.1</t>
  </si>
  <si>
    <t>REMUNERACIONES</t>
  </si>
  <si>
    <t>1.1.1.1</t>
  </si>
  <si>
    <t xml:space="preserve">Sueldos y salarios </t>
  </si>
  <si>
    <t>1.1.1.2</t>
  </si>
  <si>
    <t>Contribuciones sociales</t>
  </si>
  <si>
    <t>1.1.2</t>
  </si>
  <si>
    <t>ADQUISICIÓN DE BIENES Y SERVICIOS</t>
  </si>
  <si>
    <t>1.2</t>
  </si>
  <si>
    <t>INTERESES</t>
  </si>
  <si>
    <t>1.2.1</t>
  </si>
  <si>
    <t>Internos</t>
  </si>
  <si>
    <t>1.2.2</t>
  </si>
  <si>
    <t>Externos</t>
  </si>
  <si>
    <t>1.3</t>
  </si>
  <si>
    <t>TRANSFERENCIAS CORRIENTES</t>
  </si>
  <si>
    <t>1.3.1</t>
  </si>
  <si>
    <t xml:space="preserve">Transferencias corrientes al Sector Público </t>
  </si>
  <si>
    <t>1.3.2</t>
  </si>
  <si>
    <t>Transferencias corrientes al Sector Privado</t>
  </si>
  <si>
    <t>1.3.3</t>
  </si>
  <si>
    <t xml:space="preserve"> Transferencias corrientes al Sector Externo</t>
  </si>
  <si>
    <t>2</t>
  </si>
  <si>
    <t>GASTOS DE CAPITAL</t>
  </si>
  <si>
    <t>2.1</t>
  </si>
  <si>
    <t>FORMACIÓN DE CAPITAL</t>
  </si>
  <si>
    <t>2.1.1</t>
  </si>
  <si>
    <t>Edificaciones</t>
  </si>
  <si>
    <t>2.1.2</t>
  </si>
  <si>
    <t>Vías de comunicación</t>
  </si>
  <si>
    <t>2.1.3</t>
  </si>
  <si>
    <t>Obras urbanísticas</t>
  </si>
  <si>
    <t>2.1.4</t>
  </si>
  <si>
    <t>Instalaciones</t>
  </si>
  <si>
    <t>2.1.5</t>
  </si>
  <si>
    <t>Otras obras</t>
  </si>
  <si>
    <t>2.2</t>
  </si>
  <si>
    <t>ADQUISICIÓN DE ACTIVOS</t>
  </si>
  <si>
    <t>2.2.1</t>
  </si>
  <si>
    <t xml:space="preserve">Maquinaria y equipo </t>
  </si>
  <si>
    <t>2.2.2</t>
  </si>
  <si>
    <t>Terrenos</t>
  </si>
  <si>
    <t>2.2.3</t>
  </si>
  <si>
    <t>Edificios</t>
  </si>
  <si>
    <t>2.2.4</t>
  </si>
  <si>
    <t>Intangibles</t>
  </si>
  <si>
    <t>2.2.5</t>
  </si>
  <si>
    <t>Activos de valor</t>
  </si>
  <si>
    <t>2.3</t>
  </si>
  <si>
    <t>TRANSFERENCIAS DE CAPITAL</t>
  </si>
  <si>
    <t>2.3.1</t>
  </si>
  <si>
    <t>Transferencias de capital  al Sector Público</t>
  </si>
  <si>
    <t>2.3.2</t>
  </si>
  <si>
    <t>Transferencias de capital al Sector Privado</t>
  </si>
  <si>
    <t>2.3.3</t>
  </si>
  <si>
    <t>Transferencias de capital al Sector Externo</t>
  </si>
  <si>
    <t>TRANSACCIONES FINANCIERAS</t>
  </si>
  <si>
    <t>3.1</t>
  </si>
  <si>
    <t>CONCESIÓN DE PRÉSTAMOS</t>
  </si>
  <si>
    <t>3.2</t>
  </si>
  <si>
    <t>ADQUISICIÓN DE VALORES</t>
  </si>
  <si>
    <t>3.3</t>
  </si>
  <si>
    <t>AMORTIZACIÓN</t>
  </si>
  <si>
    <t>3.3.1</t>
  </si>
  <si>
    <t>Amortización interna</t>
  </si>
  <si>
    <t>3.3.2</t>
  </si>
  <si>
    <t>Amortización externa</t>
  </si>
  <si>
    <t>3.4</t>
  </si>
  <si>
    <t>OTROS ACTIVOS FINANCIEROS</t>
  </si>
  <si>
    <t>SUMAS SIN ASIGNACIÓN</t>
  </si>
  <si>
    <t>TOTAL PROGRAMA</t>
  </si>
  <si>
    <t>Elaborado por: Trentino Mazza Corrales</t>
  </si>
  <si>
    <t>Diferencia</t>
  </si>
  <si>
    <t>Adquisición de bienes y servicios</t>
  </si>
  <si>
    <t>TOTALES</t>
  </si>
  <si>
    <t>Cod</t>
  </si>
  <si>
    <t>DETALLE POR CLASIFICADOR ECONÓMICO</t>
  </si>
  <si>
    <t>DETALLE CLASIFICACIÓN POR OBJETO DE GASTO</t>
  </si>
  <si>
    <t>Retribución por años servidos</t>
  </si>
  <si>
    <t>Mantenimiento y reparación de equipo de transporte</t>
  </si>
  <si>
    <t>5.02.16.1</t>
  </si>
  <si>
    <t>SERVICIOS</t>
  </si>
  <si>
    <t>Pág. 1</t>
  </si>
  <si>
    <t>TOTAL PROGRAMA I  *JIMÉNEZ*</t>
  </si>
  <si>
    <t>PROGRAMA I</t>
  </si>
  <si>
    <t>5.01.01… ADMINISTRACIÓN GENERAL</t>
  </si>
  <si>
    <t>SUBTOTAL ADMINISTRACIÓN GENERAL</t>
  </si>
  <si>
    <t>5.01.01.0</t>
  </si>
  <si>
    <t>5.01.01.0.01.02.00.0</t>
  </si>
  <si>
    <t>Mantenimiento de instalaciones y otras obras</t>
  </si>
  <si>
    <t>5.01.01.1</t>
  </si>
  <si>
    <t>5.01.02… AUDITORÍA INTERNA</t>
  </si>
  <si>
    <t>5.01.02.0.01.01.00.0</t>
  </si>
  <si>
    <t>Sueldos para cargos fijos</t>
  </si>
  <si>
    <t>5.01.02.0</t>
  </si>
  <si>
    <t>BIENES DURADEROS</t>
  </si>
  <si>
    <t>SUBTOTAL AUDITORÍA INTERNA</t>
  </si>
  <si>
    <t>Útiles y materiales de limpieza</t>
  </si>
  <si>
    <t>PROGRAMA III</t>
  </si>
  <si>
    <t>5.03.06.07.1.08.02.0</t>
  </si>
  <si>
    <t>Mantenimiento de vías de comunicación</t>
  </si>
  <si>
    <t>5.03.06.07.1</t>
  </si>
  <si>
    <t>5.03.06.07…  PASO PEATONAL SANTA CECILIA JV</t>
  </si>
  <si>
    <t>SUBTOTAL PASO PEATONAL SANTA CECILIA JV</t>
  </si>
  <si>
    <t>5.03.06.26…  SALÓN COMUNAL SAN MARTIN JV</t>
  </si>
  <si>
    <t>5.03.06.26.1.08.03</t>
  </si>
  <si>
    <t>5.03.06.26.1</t>
  </si>
  <si>
    <t>GRUPO 06: OTROS PROYECTOS PROGRAMA III</t>
  </si>
  <si>
    <t>SUBTOTAL RECOLECCIÓN DE BASURA</t>
  </si>
  <si>
    <t>TOTAL PROGRAMA III  *JIMÉNEZ*</t>
  </si>
  <si>
    <t>Pág. 3</t>
  </si>
  <si>
    <t>MODIFICACIÓN PRESUPUESTARIA            05-2020</t>
  </si>
  <si>
    <t>5.01.01.0.01.01.00.0</t>
  </si>
  <si>
    <t>Jornales</t>
  </si>
  <si>
    <t>5.01.01.0.02.05.00.0</t>
  </si>
  <si>
    <t>Dietas</t>
  </si>
  <si>
    <t>5.01.01.0.03.02.00.0</t>
  </si>
  <si>
    <t>Restricción al ejercicio liberal de la profesión</t>
  </si>
  <si>
    <t>5.01.01.0.03.03.00.0</t>
  </si>
  <si>
    <t>Decimotercer mes</t>
  </si>
  <si>
    <t>5.01.01.0.04.01.00.0</t>
  </si>
  <si>
    <t>Contribución Patronal al Seguro de Salud de la CCSS</t>
  </si>
  <si>
    <t>5.01.01.0.04.05.00.0</t>
  </si>
  <si>
    <t>Contribución Patronal al Banco Popular y de Desarrollo Comunal</t>
  </si>
  <si>
    <t>5.01.01.0.05.01.00.0</t>
  </si>
  <si>
    <t>Contribución Patronal al Seguro de Pensiones de la CCSS</t>
  </si>
  <si>
    <t>5.01.01.0.05.02.00.0</t>
  </si>
  <si>
    <t>Aporte Patronal al Régimen Obligatorio de Pensiones</t>
  </si>
  <si>
    <t>5.01.01.0.05.03.00.0</t>
  </si>
  <si>
    <t>Aporte Patronal al fondo de Capitalización Laboral</t>
  </si>
  <si>
    <t>5.01.01.1.02.04.00.0</t>
  </si>
  <si>
    <t xml:space="preserve">Servicios de telecomunicaciones </t>
  </si>
  <si>
    <t>5.01.01.1.03.01.00.0</t>
  </si>
  <si>
    <t>Información</t>
  </si>
  <si>
    <t>5.01.01.1.03.06.00.0</t>
  </si>
  <si>
    <t>Comisiones y gastos por servicios financieros y comerciales</t>
  </si>
  <si>
    <t>5.01.01.1.03.07.00.0</t>
  </si>
  <si>
    <t>Servicios de transferencia electrónica de información</t>
  </si>
  <si>
    <t>5.01.01.1.05.02.00.0</t>
  </si>
  <si>
    <t>Viáticos dentro del país</t>
  </si>
  <si>
    <t>5.01.01.1.07.02.00.0</t>
  </si>
  <si>
    <t>5.01.02.0.03.02.00.0</t>
  </si>
  <si>
    <t>5.01.02.0.03.03.00.0</t>
  </si>
  <si>
    <t>5.01.02.0.04.01.00.0</t>
  </si>
  <si>
    <t>5.01.02.0.04.05.00.0</t>
  </si>
  <si>
    <t>5.01.02.0.05.01.00.0</t>
  </si>
  <si>
    <t>5.01.02.0.05.02.00.0</t>
  </si>
  <si>
    <t>5.01.02.0.05.03.00.0</t>
  </si>
  <si>
    <t>5.02.01.0.01.05.00.0</t>
  </si>
  <si>
    <t>Suplencias</t>
  </si>
  <si>
    <t>5.02.01.0.01.02.00.0</t>
  </si>
  <si>
    <t>SUBTOTAL ASEO DE VÍAS</t>
  </si>
  <si>
    <t>5,02,01…  ASEO DE VÍAS Y SITIOS PÚBLICOS</t>
  </si>
  <si>
    <t>5.02.02.0.01.05.00.0</t>
  </si>
  <si>
    <t>5.02.02.1.03.07.00.0</t>
  </si>
  <si>
    <t>5.02.02.1.07.01.00.0</t>
  </si>
  <si>
    <t>Actividades de capacitación</t>
  </si>
  <si>
    <t>5.02.02.1.08.05.00.0</t>
  </si>
  <si>
    <t>5.02.01.0</t>
  </si>
  <si>
    <t>5.02.02.0</t>
  </si>
  <si>
    <t>5.02.02.1</t>
  </si>
  <si>
    <t>5.02.04.0.02.03.00.0</t>
  </si>
  <si>
    <t>Disponibilidad laboral</t>
  </si>
  <si>
    <t>5.02.04.1.03.07.00.0</t>
  </si>
  <si>
    <t>5.02.04.5.01.99.00.0</t>
  </si>
  <si>
    <t>Maquinaria y equipo diverso</t>
  </si>
  <si>
    <t>5.02.04.0.02.01.00.0</t>
  </si>
  <si>
    <t>Tiempo extraordinario</t>
  </si>
  <si>
    <t>5.02.04.1</t>
  </si>
  <si>
    <t>5.02.04.0</t>
  </si>
  <si>
    <t>5.02.04.5</t>
  </si>
  <si>
    <t>5.02.02…  SERVICIO DE RECOLECCIÓN DE BASURA</t>
  </si>
  <si>
    <t>5.02.04…  CEMENTERIOS</t>
  </si>
  <si>
    <t>SUBTOTAL CEMENTERIOS</t>
  </si>
  <si>
    <t>5.02.06.01.1.02.04.00</t>
  </si>
  <si>
    <t>Servicio  de telecomunicaciones</t>
  </si>
  <si>
    <t>5.02.06.01.1.07.01.00</t>
  </si>
  <si>
    <t>5.02.06.01.1.08.05.00</t>
  </si>
  <si>
    <t>Mantenimiento y Reparación de equipo de Transporte</t>
  </si>
  <si>
    <t>5.02.06.1</t>
  </si>
  <si>
    <t>SUBTOTAL SERVICIO ACUEDUCTO</t>
  </si>
  <si>
    <t>5.02.06.1… SERVICIO DE ACUEDUCTO</t>
  </si>
  <si>
    <t>5.02.16.0.01.02.00.0</t>
  </si>
  <si>
    <t>5.02.16.1.03.07.00.0</t>
  </si>
  <si>
    <t>5.02.16.0</t>
  </si>
  <si>
    <t>GRUPO 01: EDIFICIOS PROGRAMA III</t>
  </si>
  <si>
    <t>Tintas, pinturas y diluyentes</t>
  </si>
  <si>
    <t>Materiales y productos eléctricos, telefónicos y de cómputo</t>
  </si>
  <si>
    <t>Materiales y productos de vidrio</t>
  </si>
  <si>
    <t>5.03.01.02…  MANTENIMIENTO EDIFICIO MUNICIPAL JIMENEZ</t>
  </si>
  <si>
    <t>5.03.01.02.1</t>
  </si>
  <si>
    <t>5.03.01.02.2</t>
  </si>
  <si>
    <t>5.03.01.02.5</t>
  </si>
  <si>
    <t>MATERIALES Y SUMINISTROS</t>
  </si>
  <si>
    <t>SUBTOTAL MANT. EDIFICIO MUNICIPAL DE JIMENEZ</t>
  </si>
  <si>
    <t>5.03.01.02.1.08.03.00</t>
  </si>
  <si>
    <t>5.03.01.02.2.01.04.00</t>
  </si>
  <si>
    <t>5.03.01.02.2.03.04.00</t>
  </si>
  <si>
    <t>5.03.01.02.2.03.05.00</t>
  </si>
  <si>
    <t>5.03.01.02.5.01.99.00</t>
  </si>
  <si>
    <t>SUBTOTAL GRUPO 01 EDIFICIOS PROGRAMA III  *JIMÉNEZ*</t>
  </si>
  <si>
    <t>5.03.06.02.1.08.03.00</t>
  </si>
  <si>
    <t>5.03.06.02.0.01.02.00</t>
  </si>
  <si>
    <t>5.03.06.02.0</t>
  </si>
  <si>
    <t>5.03.06.02…  INFRAESTRUCTURA COMUNAL JUAN VIÑAS</t>
  </si>
  <si>
    <t>5.03.06.02.1</t>
  </si>
  <si>
    <t>SUBTOTAL INFRAESTRUCURA COMUNAL JUAN VIÑAS</t>
  </si>
  <si>
    <t>5.03.06.24.5.02.02.00</t>
  </si>
  <si>
    <t>Vías de comunicación terrestre</t>
  </si>
  <si>
    <t>5.03.06.24.5</t>
  </si>
  <si>
    <t>5.03.06.24…  CONSTRUCCIÓN PUENTE PEATONAL PLAZA VIEJA DE PEJIBAYE</t>
  </si>
  <si>
    <t>SUBTOTAL CONSTRUCCION PUENTE PEATONAL PLAZA VIEJA PEJ.</t>
  </si>
  <si>
    <t>Mantenimiento de vías de comunicación terrestre</t>
  </si>
  <si>
    <t>5.03.06.28.1</t>
  </si>
  <si>
    <t>5.03.06.28.1.08.03</t>
  </si>
  <si>
    <t>5.03.06.28….  MEJORAS AULA DE CATECISMO PLAZA VIEJA II ETAPA</t>
  </si>
  <si>
    <t>5.03.06.29…  RECONSTRUCCIÓN DE ACERAS PEJIBAYE CENTRO</t>
  </si>
  <si>
    <t>5.03.06.29.1</t>
  </si>
  <si>
    <t>5.03.06.29.1.08.02</t>
  </si>
  <si>
    <t>5.03.06.30…  ERMITA EL INVU DE JUAN VIÑAS</t>
  </si>
  <si>
    <t>5.03.06.30.1</t>
  </si>
  <si>
    <t>5.03.06.30.1.08.03</t>
  </si>
  <si>
    <t>SUBTOTAL ERMITA EL INVU DE JUAN VIÑAS</t>
  </si>
  <si>
    <t>SUBTOTAL RECONSTRUCCIÓN ACERAS PEJIBYE CENTRO</t>
  </si>
  <si>
    <t>SUBTOTAL MEJORAS AULA CATECISMO PLAZA VIEJA PEJ.</t>
  </si>
  <si>
    <t>SUBTOTAL SALÓN COMUNAL SAN MARTÍN JV</t>
  </si>
  <si>
    <t>SUBTOTAL GRUPO 06 OTROS PROYECTOS PROGRAMA III  *JIMÉNEZ*</t>
  </si>
  <si>
    <t>TOTAL MODIFICACIÓN 05-2020 *JIMÉNEZ*</t>
  </si>
  <si>
    <t>GRUPO 02: VÍAS DE COMUNICACIÓN PROGRAMA III  *LEY 8114 // 9329*</t>
  </si>
  <si>
    <t>5.03.02.001.0.01.01.0</t>
  </si>
  <si>
    <t>5.03.02.001.0.01.05.0</t>
  </si>
  <si>
    <t>5.03.02.001.0.03.01.0</t>
  </si>
  <si>
    <t>5.03.02.001.0.03.02.2</t>
  </si>
  <si>
    <t>5.03.02.001.0.03.03.0</t>
  </si>
  <si>
    <t>5.03.02.001.0.04.01.0</t>
  </si>
  <si>
    <t>5.03.02.001.0.05.01.0</t>
  </si>
  <si>
    <t>5.03.02.001.0.05.02.0</t>
  </si>
  <si>
    <t>5.03.02.001.0.05.03.0</t>
  </si>
  <si>
    <t>5.03.02.001.1.03.07.0</t>
  </si>
  <si>
    <t>5.03.02.001.1.07.01.0</t>
  </si>
  <si>
    <t>5.03.02.001.1.07.02.0</t>
  </si>
  <si>
    <t>Actividades protocolarias</t>
  </si>
  <si>
    <t>5.03.02.001.2.01.02.0</t>
  </si>
  <si>
    <t>Materiales y productos farmaceúticos y medicinales</t>
  </si>
  <si>
    <t>5.03.02.001.2.99.05.0</t>
  </si>
  <si>
    <t>5.03.02.001.2.99.06.0</t>
  </si>
  <si>
    <t>Útiles y materiales de resguardo y seguridad</t>
  </si>
  <si>
    <t>5.03.02.001…  UNIDAD TÉCNICA DE GESTIÓN VIAL MUNICIPAL</t>
  </si>
  <si>
    <t>5.03.02.001.0</t>
  </si>
  <si>
    <t>5.03.02.001.2</t>
  </si>
  <si>
    <t>5.03.02.001.1</t>
  </si>
  <si>
    <t>SUBTOTAL UTGVM</t>
  </si>
  <si>
    <t>5.03.02.110.1</t>
  </si>
  <si>
    <t>5.03.02.110.1.08.02.0</t>
  </si>
  <si>
    <t>5.03.02.110…  CALLES URBANAS EL INVU JV (3-04-110) LEY 8114 / 9329</t>
  </si>
  <si>
    <t>SUBTOTAL CALLES URBANAS EL INVU JV LEY 8114</t>
  </si>
  <si>
    <t>5.03.02.791.2.03.03.0</t>
  </si>
  <si>
    <t>Madera y sus derivados</t>
  </si>
  <si>
    <t>5.03.02.791.2.03.04.0</t>
  </si>
  <si>
    <t>5.03.02.791.2.04.01.0</t>
  </si>
  <si>
    <t>Herramientas e instrumentos</t>
  </si>
  <si>
    <t>5.03.02.791.2.03.06.0</t>
  </si>
  <si>
    <t>Materiales y productos de plástico</t>
  </si>
  <si>
    <t>5.03.02.791…  INFRAESTRUCTURA VIAL MANTENIMIENTO *LEY 8114 / 9329*</t>
  </si>
  <si>
    <t>5.03.02.791.0.01.02.0</t>
  </si>
  <si>
    <t>5.03.02.791.0</t>
  </si>
  <si>
    <t>5.03.02.791.2</t>
  </si>
  <si>
    <t>SUBTOTAL INFRAESTRUCTURA VIAL MANTENIMIENTO LEY 8114 / 9329</t>
  </si>
  <si>
    <t>5.03.02.792.3.04.03.0</t>
  </si>
  <si>
    <t>Comisiones y otros gastos sobre préstamos internos</t>
  </si>
  <si>
    <t>5.03.02.798.1.03.01.0</t>
  </si>
  <si>
    <t>5.03.02.798.1.03.03.0</t>
  </si>
  <si>
    <t>Impresión, encuadernación y otros</t>
  </si>
  <si>
    <t>5.03.02.798.1.05.01.0</t>
  </si>
  <si>
    <t>5.03.02.798.1.07.01.0</t>
  </si>
  <si>
    <t>5.03.02.798.2.02.03.0</t>
  </si>
  <si>
    <t>Alimentos y bebidas</t>
  </si>
  <si>
    <t>Equipos y programas de cómputo</t>
  </si>
  <si>
    <t>Equipo y mobiliario de oficina</t>
  </si>
  <si>
    <t>5.03.02.798.5.01.05.0</t>
  </si>
  <si>
    <t>5.03.02.798.0.01.02.0</t>
  </si>
  <si>
    <t>5.03.02.798.5.01.03.0</t>
  </si>
  <si>
    <t>5.03.02.798.2.99.07.0</t>
  </si>
  <si>
    <t xml:space="preserve">5.03.02.792… PROYECTOS DE INVERSIÓN VIAL "SERVICIO DEUDA BPDC" Ley 8114 / 9329 </t>
  </si>
  <si>
    <t>INTERESES Y COMISIONES</t>
  </si>
  <si>
    <t>5.03.02.792.3</t>
  </si>
  <si>
    <t>SUBTOTAL PROYECTOS DE INVERSION VIAL "SERVICIO DE DEUDA BPDC" Ley 8114 / 9329</t>
  </si>
  <si>
    <t>5.03.02.798.0</t>
  </si>
  <si>
    <t>5.03.02.798.5</t>
  </si>
  <si>
    <t>5.03.02.798.2</t>
  </si>
  <si>
    <t>5.03.02.798.1</t>
  </si>
  <si>
    <t>5.03.02.798…  PROMOCIÓN SOCIAL JV Y PEJIBAYE *LEY 8114 / 9329*</t>
  </si>
  <si>
    <t>SUBTOTAL PROMOCION SOCIAL  JV Y PEJIBAYE *LEY 8114 / 9329*</t>
  </si>
  <si>
    <t>5.03.02.799.1.01.02.0</t>
  </si>
  <si>
    <t>Alquiler de maquinaria, equipo y mobiliario</t>
  </si>
  <si>
    <t>5.03.02.799.1.08.02.0</t>
  </si>
  <si>
    <t>5.03.02.799.2.03.02.0</t>
  </si>
  <si>
    <t>Materiales y productos minerales y asfáltico</t>
  </si>
  <si>
    <t>5.03.02.799…  ATENCIÓN DE EMERGENCIAS EN CAMINOS JV Y PEJIBAYE LEY 8114 /9329</t>
  </si>
  <si>
    <t>SUBTOTAL ATENCIÓN DE EMERGENCIAS EN CAMINOS JV Y PEJIBAYE LEY 8114 /9329</t>
  </si>
  <si>
    <t>5.03.02.799.1</t>
  </si>
  <si>
    <t>5.03.02.799.2</t>
  </si>
  <si>
    <t>SUBTOTAL GRUPO 02 VIAS DE  PROGRAMA III  *JIMÉNEZ*</t>
  </si>
  <si>
    <t>5.03.06.21.1.01.02.00</t>
  </si>
  <si>
    <t>5.03.06.21.2.03.01.00</t>
  </si>
  <si>
    <t>Materiales y productos metalicos</t>
  </si>
  <si>
    <t>5.03.06.21…  PROYECTO DE INVERSION SERVICIO ACUEDUCTO</t>
  </si>
  <si>
    <t>5.03.06.21.1</t>
  </si>
  <si>
    <t>5.03.06.21.2</t>
  </si>
  <si>
    <t>SUBTOTAL PROYECTO DE INVERSION SERVICIO ACUEDUCTO</t>
  </si>
  <si>
    <t>5.03.02.001.0.04.05.0</t>
  </si>
  <si>
    <t>SESIÓN ORDINARIA N°  08-2020         Lunes 22 de Junio del 2020</t>
  </si>
  <si>
    <t>Pág. 2</t>
  </si>
  <si>
    <t>Pág. 4</t>
  </si>
  <si>
    <t>Pág. 5</t>
  </si>
  <si>
    <t>Pág. 6</t>
  </si>
  <si>
    <t>Pág. 7</t>
  </si>
  <si>
    <t>Pág 8</t>
  </si>
  <si>
    <t>CONCEJO MUNICIPAL DEL DISTRITO DE TUCURRIQUE</t>
  </si>
  <si>
    <t>MODIFICACIÓN INTERNA No. 03- 2020</t>
  </si>
  <si>
    <t>SESIÓN ORDINARIA N°           MARTES  09 DE JUNIO   DEL   2020</t>
  </si>
  <si>
    <t>ADMINISTRACIÓN GENERAL</t>
  </si>
  <si>
    <t>Actividades Protocolarias y Sociales</t>
  </si>
  <si>
    <t>5.0.01.1</t>
  </si>
  <si>
    <t>SUBTOTAL ADMINISTRACIÓN TUCURRIQUE</t>
  </si>
  <si>
    <t>TOTAL PROGRAMA I  *TUCURRIQUE*</t>
  </si>
  <si>
    <t>PROGRAMA I ADMINISTRACIÓN * TUCURRIQUE*</t>
  </si>
  <si>
    <t>PROGRAMA III INVERSIONES *TUCURRIQUE*</t>
  </si>
  <si>
    <t>5.03.06.946.5.02.99,0</t>
  </si>
  <si>
    <t>Otras Construcciónes  (Construcción de malla perimetral en Cementerio Municipal)</t>
  </si>
  <si>
    <t>5.03.06.946… CONSTRUCCIÓN MALLA PERIMETRAL CEMENTERIO MUNICIPAL DE TUCURRIQUE</t>
  </si>
  <si>
    <t>5.03.06.946.5</t>
  </si>
  <si>
    <t>SUBTOTAL CONSTRUCCIÓN MALLA PERIMETRAL CEMENTERIO MUNICIPAL DE TUCURRIQUE</t>
  </si>
  <si>
    <t>TOTAL MODIFICACIÓN 05-2020 *TUCURRIQUE*</t>
  </si>
  <si>
    <t>TOTAL MODIFICACIÓN 05-2020 *CONSOLIDADA*</t>
  </si>
  <si>
    <t>TOTAL MODIFICACIÓN 05-2020 *TCURRIQUE*</t>
  </si>
  <si>
    <t>TOTAL</t>
  </si>
  <si>
    <t>A Solicitud de la  Alcaldía Municipal, Departamento de Gestión Vial Municipal y del Departamento de Acueducto // De la Intendencia  del CDM Tucurrique</t>
  </si>
  <si>
    <t>TOTAL PROGRAMA III *TUCURRIQUE*</t>
  </si>
  <si>
    <t>TOTAL PROGRAMA III  *TUCURRIQUE*</t>
  </si>
  <si>
    <t xml:space="preserve">Concejo Municipal de Distrito de Tucurrique </t>
  </si>
  <si>
    <t>Pág. 9</t>
  </si>
  <si>
    <t>Modificación Interna N° 3 -2020</t>
  </si>
  <si>
    <t>SESION ORDINARIA N°         Martes 09 Junio  del 2020</t>
  </si>
  <si>
    <t>Justificación de Egresos</t>
  </si>
  <si>
    <t xml:space="preserve">PROGRAMA I DIRECCIÓN Y ADMINISTRACIÓN GENERAL </t>
  </si>
  <si>
    <t>En este programa se incluyen los gastos rebajados  a la actividad de  Administración General.</t>
  </si>
  <si>
    <t>SERVICIOS:</t>
  </si>
  <si>
    <t>Actividades de Protocolo</t>
  </si>
  <si>
    <t>Se rebaja  contenido económico del renglón presupuestario Actividades Protocolarias y Sociales ,    para cubrir los eventos del  51 aniversario del Concejo Municipal de Tucurrique para la realización de varias actividades culturales y el Festival Navideño, los cuales se cancelan en su totalidad por la emergencia nacional  de la pandemia y acatando todas las disposiciones de seguridad del Ministerio de Salud y el gobierno.</t>
  </si>
  <si>
    <t>PROGRAMA III INVERSIONES</t>
  </si>
  <si>
    <t xml:space="preserve">OTROS PROYECTOS </t>
  </si>
  <si>
    <t xml:space="preserve">En este programa se aumenta el contenido económico para el Proyecto  de Construcción de Maya perimetral en Otras Construcciones, Adiciones y Mejoras, </t>
  </si>
  <si>
    <t>Otras Construcciones:</t>
  </si>
  <si>
    <t xml:space="preserve">El objetivo es realizar un proyecto de mejora en el cementerio muniicpal de la comunidad, este carece de malla perimetral en gran parte de su contorno, la finalidad de obra es evitar de que se den actos de vandalismo, drogadicción e indigencia, </t>
  </si>
  <si>
    <t>El cemeneterio cuenta con una malla perimetral en el costado este y norte nada más por lo que es de suma importancia la construcción de una malla perimetral en el costado oeste y sur del cementerio, con una longitud de 160 metros,</t>
  </si>
  <si>
    <t xml:space="preserve">Elaborado por: Esteban Madrigal Quirós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</si>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</sst>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140A]#,##0.00"/>
  </numFmts>
  <fonts count="32" x14ac:knownFonts="1">
    <font>
      <sz val="10"/>
      <name val="Arial"/>
    </font>
    <font>
      <sz val="11"/>
      <color theme="1"/>
      <name val="Calibri"/>
      <family val="2"/>
      <scheme val="minor"/>
    </font>
    <font>
      <sz val="11"/>
      <color theme="1"/>
      <name val="Calibri"/>
      <family val="2"/>
      <scheme val="minor"/>
    </font>
    <font>
      <b/>
      <sz val="9"/>
      <name val="Arial"/>
      <family val="2"/>
    </font>
    <font>
      <sz val="10"/>
      <name val="Arial"/>
      <family val="2"/>
    </font>
    <font>
      <b/>
      <sz val="12"/>
      <name val="Arial"/>
      <family val="2"/>
    </font>
    <font>
      <b/>
      <sz val="11"/>
      <name val="Arial"/>
      <family val="2"/>
    </font>
    <font>
      <b/>
      <sz val="11"/>
      <color rgb="FFFF0000"/>
      <name val="Arial"/>
      <family val="2"/>
    </font>
    <font>
      <b/>
      <sz val="11"/>
      <color rgb="FF0070C0"/>
      <name val="Arial"/>
      <family val="2"/>
    </font>
    <font>
      <sz val="8"/>
      <name val="Arial"/>
      <family val="2"/>
    </font>
    <font>
      <sz val="14"/>
      <name val="Arial"/>
      <family val="2"/>
    </font>
    <font>
      <sz val="9"/>
      <name val="Arial"/>
      <family val="2"/>
    </font>
    <font>
      <b/>
      <sz val="8"/>
      <name val="Arial"/>
      <family val="2"/>
    </font>
    <font>
      <b/>
      <sz val="8"/>
      <color indexed="10"/>
      <name val="Arial"/>
      <family val="2"/>
    </font>
    <font>
      <b/>
      <sz val="8"/>
      <color indexed="12"/>
      <name val="Arial"/>
      <family val="2"/>
    </font>
    <font>
      <sz val="9"/>
      <color indexed="10"/>
      <name val="Arial"/>
      <family val="2"/>
    </font>
    <font>
      <sz val="9"/>
      <color indexed="12"/>
      <name val="Arial"/>
      <family val="2"/>
    </font>
    <font>
      <sz val="8"/>
      <color indexed="10"/>
      <name val="Arial"/>
      <family val="2"/>
    </font>
    <font>
      <sz val="8"/>
      <color indexed="12"/>
      <name val="Arial"/>
      <family val="2"/>
    </font>
    <font>
      <b/>
      <sz val="8"/>
      <color rgb="FF0070C0"/>
      <name val="Arial"/>
      <family val="2"/>
    </font>
    <font>
      <b/>
      <sz val="8"/>
      <color rgb="FFFF0000"/>
      <name val="Arial"/>
      <family val="2"/>
    </font>
    <font>
      <b/>
      <sz val="14"/>
      <name val="Arial"/>
      <family val="2"/>
    </font>
    <font>
      <b/>
      <sz val="10"/>
      <name val="Arial"/>
      <family val="2"/>
    </font>
    <font>
      <b/>
      <sz val="10"/>
      <color rgb="FFFF0000"/>
      <name val="Arial"/>
      <family val="2"/>
    </font>
    <font>
      <b/>
      <sz val="10"/>
      <color rgb="FF0070C0"/>
      <name val="Arial"/>
      <family val="2"/>
    </font>
    <font>
      <b/>
      <sz val="9"/>
      <color indexed="10"/>
      <name val="Arial"/>
      <family val="2"/>
    </font>
    <font>
      <b/>
      <sz val="9"/>
      <color indexed="12"/>
      <name val="Arial"/>
      <family val="2"/>
    </font>
    <font>
      <sz val="11"/>
      <name val="Arial"/>
      <family val="2"/>
    </font>
    <font>
      <b/>
      <sz val="16"/>
      <name val="Arial"/>
      <family val="2"/>
    </font>
    <font>
      <sz val="16"/>
      <color theme="1"/>
      <name val="Calibri"/>
      <family val="2"/>
      <scheme val="minor"/>
    </font>
    <font>
      <b/>
      <i/>
      <u/>
      <sz val="14"/>
      <name val="Arial"/>
      <family val="2"/>
    </font>
    <font>
      <u/>
      <sz val="11"/>
      <name val="Arial"/>
      <family val="2"/>
    </font>
  </fonts>
  <fills count="8">
    <fill>
      <patternFill patternType="none"/>
    </fill>
    <fill>
      <patternFill patternType="gray125"/>
    </fill>
    <fill>
      <patternFill patternType="solid">
        <fgColor theme="6"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44"/>
        <bgColor indexed="64"/>
      </patternFill>
    </fill>
    <fill>
      <patternFill patternType="solid">
        <fgColor theme="2" tint="-9.9978637043366805E-2"/>
        <bgColor indexed="64"/>
      </patternFill>
    </fill>
    <fill>
      <patternFill patternType="solid">
        <fgColor rgb="FFFFFF00"/>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1" fillId="0" borderId="0"/>
    <xf numFmtId="0" fontId="1" fillId="0" borderId="0"/>
    <xf numFmtId="43" fontId="1" fillId="0" borderId="0" applyFont="0" applyFill="0" applyBorder="0" applyAlignment="0" applyProtection="0"/>
  </cellStyleXfs>
  <cellXfs count="348">
    <xf numFmtId="0" fontId="0" fillId="0" borderId="0" xfId="0"/>
    <xf numFmtId="0" fontId="4" fillId="0" borderId="0" xfId="0" applyFont="1"/>
    <xf numFmtId="0" fontId="6" fillId="0" borderId="0" xfId="0" applyFont="1" applyAlignment="1">
      <alignment horizontal="center"/>
    </xf>
    <xf numFmtId="164" fontId="4" fillId="0" borderId="0" xfId="0" applyNumberFormat="1" applyFont="1" applyAlignment="1">
      <alignment horizontal="right" vertical="center"/>
    </xf>
    <xf numFmtId="164" fontId="0" fillId="0" borderId="0" xfId="0" applyNumberFormat="1"/>
    <xf numFmtId="164" fontId="7" fillId="0" borderId="0" xfId="0" applyNumberFormat="1" applyFont="1" applyAlignment="1">
      <alignment horizontal="right" vertical="center"/>
    </xf>
    <xf numFmtId="164" fontId="8" fillId="0" borderId="0" xfId="0" applyNumberFormat="1" applyFont="1" applyAlignment="1">
      <alignment horizontal="right" vertical="center"/>
    </xf>
    <xf numFmtId="0" fontId="4" fillId="0" borderId="0" xfId="0" applyFont="1" applyAlignment="1">
      <alignment horizontal="right"/>
    </xf>
    <xf numFmtId="0" fontId="0" fillId="0" borderId="15" xfId="0" applyBorder="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14" fontId="3" fillId="0" borderId="0" xfId="0" applyNumberFormat="1" applyFont="1" applyFill="1" applyBorder="1" applyAlignment="1">
      <alignment horizontal="left" vertical="center"/>
    </xf>
    <xf numFmtId="0" fontId="3" fillId="0" borderId="12" xfId="0" applyFont="1" applyFill="1" applyBorder="1" applyAlignment="1">
      <alignment horizontal="left" vertical="center"/>
    </xf>
    <xf numFmtId="4" fontId="3" fillId="0" borderId="0" xfId="0" applyNumberFormat="1" applyFont="1" applyFill="1" applyBorder="1" applyAlignment="1">
      <alignment horizontal="center" vertical="center" wrapText="1"/>
    </xf>
    <xf numFmtId="0" fontId="11" fillId="0" borderId="0" xfId="0" applyFont="1" applyBorder="1"/>
    <xf numFmtId="4" fontId="11" fillId="0" borderId="0" xfId="0" applyNumberFormat="1" applyFont="1" applyBorder="1" applyAlignment="1">
      <alignment wrapText="1"/>
    </xf>
    <xf numFmtId="0" fontId="11" fillId="0" borderId="0" xfId="0" applyFont="1" applyBorder="1" applyAlignment="1">
      <alignment wrapText="1"/>
    </xf>
    <xf numFmtId="0" fontId="11" fillId="0" borderId="0" xfId="0" applyFont="1"/>
    <xf numFmtId="49" fontId="3" fillId="5" borderId="7" xfId="0" applyNumberFormat="1" applyFont="1" applyFill="1" applyBorder="1" applyAlignment="1">
      <alignment vertical="center"/>
    </xf>
    <xf numFmtId="4" fontId="3" fillId="5" borderId="7" xfId="0" applyNumberFormat="1" applyFont="1" applyFill="1" applyBorder="1" applyAlignment="1">
      <alignment vertical="center"/>
    </xf>
    <xf numFmtId="0" fontId="3" fillId="0" borderId="0" xfId="0" applyFont="1" applyBorder="1"/>
    <xf numFmtId="4" fontId="11" fillId="0" borderId="0" xfId="0" applyNumberFormat="1" applyFont="1"/>
    <xf numFmtId="4" fontId="3" fillId="0" borderId="0" xfId="0" applyNumberFormat="1" applyFont="1" applyBorder="1"/>
    <xf numFmtId="4" fontId="3" fillId="0" borderId="0" xfId="0" applyNumberFormat="1" applyFont="1" applyFill="1" applyBorder="1"/>
    <xf numFmtId="4" fontId="11" fillId="0" borderId="0" xfId="0" applyNumberFormat="1" applyFont="1" applyBorder="1"/>
    <xf numFmtId="4" fontId="11" fillId="0" borderId="0" xfId="0" applyNumberFormat="1" applyFont="1" applyBorder="1" applyAlignment="1">
      <alignment horizontal="right"/>
    </xf>
    <xf numFmtId="4" fontId="3" fillId="0" borderId="0" xfId="0" applyNumberFormat="1" applyFont="1" applyBorder="1" applyAlignment="1">
      <alignment horizontal="right"/>
    </xf>
    <xf numFmtId="4" fontId="3" fillId="0" borderId="0" xfId="0" applyNumberFormat="1" applyFont="1" applyFill="1" applyBorder="1" applyAlignment="1">
      <alignment horizontal="right"/>
    </xf>
    <xf numFmtId="49" fontId="3" fillId="0" borderId="0" xfId="0" applyNumberFormat="1" applyFont="1" applyBorder="1"/>
    <xf numFmtId="0" fontId="11" fillId="0" borderId="0" xfId="0" applyFont="1" applyAlignment="1">
      <alignment horizontal="right"/>
    </xf>
    <xf numFmtId="14" fontId="11" fillId="0" borderId="0" xfId="0" applyNumberFormat="1" applyFont="1" applyAlignment="1">
      <alignment horizontal="right"/>
    </xf>
    <xf numFmtId="14" fontId="11" fillId="0" borderId="0" xfId="0" applyNumberFormat="1" applyFont="1"/>
    <xf numFmtId="0" fontId="11" fillId="0" borderId="0" xfId="0" applyFont="1" applyBorder="1" applyAlignment="1">
      <alignment vertical="center"/>
    </xf>
    <xf numFmtId="0" fontId="11" fillId="0" borderId="0" xfId="0" applyFont="1" applyFill="1"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4" fontId="12" fillId="0" borderId="18" xfId="0" applyNumberFormat="1" applyFont="1" applyFill="1" applyBorder="1" applyAlignment="1">
      <alignment horizontal="right" vertical="center"/>
    </xf>
    <xf numFmtId="4" fontId="12" fillId="0" borderId="0" xfId="0" applyNumberFormat="1" applyFont="1" applyFill="1" applyBorder="1" applyAlignment="1">
      <alignment horizontal="right" vertical="center"/>
    </xf>
    <xf numFmtId="4" fontId="12"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right" vertical="center"/>
    </xf>
    <xf numFmtId="4" fontId="13" fillId="0" borderId="0"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right" vertical="center"/>
    </xf>
    <xf numFmtId="4" fontId="15" fillId="0" borderId="0" xfId="0" applyNumberFormat="1" applyFont="1" applyFill="1" applyBorder="1" applyAlignment="1">
      <alignment horizontal="right" vertical="center"/>
    </xf>
    <xf numFmtId="4" fontId="16" fillId="0" borderId="0" xfId="0" applyNumberFormat="1" applyFont="1" applyFill="1" applyBorder="1" applyAlignment="1">
      <alignment horizontal="right" vertical="center"/>
    </xf>
    <xf numFmtId="4" fontId="3" fillId="3" borderId="9" xfId="0" applyNumberFormat="1" applyFont="1" applyFill="1" applyBorder="1" applyAlignment="1">
      <alignment horizontal="right" vertical="center"/>
    </xf>
    <xf numFmtId="4" fontId="3" fillId="3" borderId="10" xfId="0" applyNumberFormat="1" applyFont="1" applyFill="1" applyBorder="1" applyAlignment="1">
      <alignment horizontal="right" vertical="center"/>
    </xf>
    <xf numFmtId="4" fontId="3" fillId="4" borderId="6" xfId="0" applyNumberFormat="1" applyFont="1" applyFill="1" applyBorder="1" applyAlignment="1">
      <alignment horizontal="right" vertical="center"/>
    </xf>
    <xf numFmtId="49" fontId="12" fillId="0" borderId="20" xfId="0" applyNumberFormat="1" applyFont="1" applyFill="1" applyBorder="1" applyAlignment="1">
      <alignment horizontal="right" vertical="center"/>
    </xf>
    <xf numFmtId="49" fontId="12" fillId="0" borderId="21" xfId="0" applyNumberFormat="1" applyFont="1" applyFill="1" applyBorder="1" applyAlignment="1">
      <alignment vertical="center"/>
    </xf>
    <xf numFmtId="0" fontId="9" fillId="0" borderId="21" xfId="0" applyFont="1" applyFill="1" applyBorder="1" applyAlignment="1">
      <alignment horizontal="right" vertical="center"/>
    </xf>
    <xf numFmtId="0" fontId="9" fillId="0" borderId="21" xfId="0" applyFont="1" applyFill="1" applyBorder="1" applyAlignment="1">
      <alignment vertical="center"/>
    </xf>
    <xf numFmtId="49" fontId="12" fillId="5" borderId="23" xfId="0" applyNumberFormat="1" applyFont="1" applyFill="1" applyBorder="1" applyAlignment="1">
      <alignment horizontal="right" vertical="center"/>
    </xf>
    <xf numFmtId="49" fontId="12" fillId="5" borderId="0" xfId="0" applyNumberFormat="1" applyFont="1" applyFill="1" applyBorder="1" applyAlignment="1">
      <alignment vertical="center"/>
    </xf>
    <xf numFmtId="0" fontId="9" fillId="0" borderId="23" xfId="0" applyFont="1" applyFill="1" applyBorder="1" applyAlignment="1">
      <alignment horizontal="right" vertical="center"/>
    </xf>
    <xf numFmtId="0" fontId="9" fillId="0" borderId="23" xfId="0" applyFont="1" applyBorder="1" applyAlignment="1">
      <alignment horizontal="right" vertical="center"/>
    </xf>
    <xf numFmtId="4" fontId="3" fillId="0" borderId="26" xfId="0" applyNumberFormat="1" applyFont="1" applyFill="1" applyBorder="1" applyAlignment="1">
      <alignment horizontal="right" vertical="center"/>
    </xf>
    <xf numFmtId="0" fontId="11" fillId="0" borderId="5" xfId="0" applyFont="1" applyBorder="1" applyAlignment="1">
      <alignment vertical="center"/>
    </xf>
    <xf numFmtId="4" fontId="3" fillId="0" borderId="5" xfId="0" applyNumberFormat="1" applyFont="1" applyFill="1" applyBorder="1" applyAlignment="1">
      <alignment horizontal="center" vertical="center" wrapText="1"/>
    </xf>
    <xf numFmtId="0" fontId="9" fillId="0" borderId="20" xfId="0" applyFont="1" applyBorder="1" applyAlignment="1">
      <alignment vertical="center"/>
    </xf>
    <xf numFmtId="0" fontId="9" fillId="0" borderId="21" xfId="0" applyFont="1" applyBorder="1" applyAlignment="1">
      <alignment vertical="center"/>
    </xf>
    <xf numFmtId="0" fontId="0" fillId="0" borderId="0" xfId="0" applyFill="1" applyBorder="1" applyAlignment="1">
      <alignment vertical="center"/>
    </xf>
    <xf numFmtId="0" fontId="9" fillId="0" borderId="28" xfId="0" applyFont="1" applyBorder="1" applyAlignment="1">
      <alignment vertical="center"/>
    </xf>
    <xf numFmtId="4" fontId="12" fillId="0" borderId="19"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9" fillId="0" borderId="4" xfId="0" applyFont="1" applyBorder="1" applyAlignment="1">
      <alignment vertical="center"/>
    </xf>
    <xf numFmtId="4" fontId="17" fillId="0" borderId="0" xfId="0" applyNumberFormat="1" applyFont="1" applyFill="1" applyBorder="1" applyAlignment="1">
      <alignment horizontal="right" vertical="center"/>
    </xf>
    <xf numFmtId="4" fontId="18" fillId="0" borderId="0" xfId="0" applyNumberFormat="1" applyFont="1" applyFill="1" applyBorder="1" applyAlignment="1">
      <alignment horizontal="right" vertical="center"/>
    </xf>
    <xf numFmtId="4" fontId="19" fillId="0" borderId="17" xfId="0" applyNumberFormat="1" applyFont="1" applyFill="1" applyBorder="1" applyAlignment="1">
      <alignment horizontal="right" vertical="center"/>
    </xf>
    <xf numFmtId="4" fontId="12" fillId="0" borderId="17" xfId="0" applyNumberFormat="1" applyFont="1" applyFill="1" applyBorder="1" applyAlignment="1">
      <alignment horizontal="right" vertical="center"/>
    </xf>
    <xf numFmtId="4" fontId="20" fillId="0" borderId="17" xfId="0" applyNumberFormat="1" applyFont="1" applyFill="1" applyBorder="1" applyAlignment="1">
      <alignment horizontal="right" vertical="center"/>
    </xf>
    <xf numFmtId="4" fontId="9" fillId="0" borderId="24" xfId="0" applyNumberFormat="1" applyFont="1" applyFill="1" applyBorder="1" applyAlignment="1">
      <alignment horizontal="right" vertical="center"/>
    </xf>
    <xf numFmtId="4" fontId="9" fillId="0" borderId="0" xfId="0" applyNumberFormat="1" applyFont="1" applyFill="1" applyBorder="1" applyAlignment="1">
      <alignment horizontal="right" vertical="center"/>
    </xf>
    <xf numFmtId="0" fontId="9" fillId="0" borderId="22" xfId="0" applyFont="1" applyBorder="1" applyAlignment="1">
      <alignment vertical="center"/>
    </xf>
    <xf numFmtId="0" fontId="9" fillId="0" borderId="0" xfId="0" applyFont="1" applyFill="1" applyBorder="1" applyAlignment="1">
      <alignment horizontal="center" vertical="center"/>
    </xf>
    <xf numFmtId="0" fontId="0" fillId="0" borderId="0" xfId="0" applyAlignment="1">
      <alignment vertical="center"/>
    </xf>
    <xf numFmtId="0" fontId="9" fillId="0" borderId="0" xfId="0" applyFont="1" applyFill="1" applyBorder="1" applyAlignment="1">
      <alignment vertical="center" wrapText="1"/>
    </xf>
    <xf numFmtId="0" fontId="9" fillId="0" borderId="5" xfId="0" applyFont="1" applyFill="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12" fillId="0" borderId="17" xfId="0" applyFont="1" applyBorder="1" applyAlignment="1">
      <alignment vertical="center"/>
    </xf>
    <xf numFmtId="0" fontId="11" fillId="0" borderId="0" xfId="0" applyFont="1" applyAlignment="1">
      <alignment vertical="center"/>
    </xf>
    <xf numFmtId="0" fontId="9" fillId="0" borderId="28" xfId="0" applyFont="1" applyFill="1" applyBorder="1" applyAlignment="1">
      <alignment vertical="center"/>
    </xf>
    <xf numFmtId="4" fontId="12" fillId="0" borderId="4" xfId="0" applyNumberFormat="1" applyFont="1" applyBorder="1" applyAlignment="1">
      <alignment vertical="center"/>
    </xf>
    <xf numFmtId="0" fontId="9" fillId="0" borderId="0" xfId="0" applyFont="1" applyFill="1" applyAlignment="1">
      <alignment vertical="center"/>
    </xf>
    <xf numFmtId="0" fontId="9" fillId="0" borderId="12" xfId="0" applyFont="1" applyBorder="1" applyAlignment="1">
      <alignment vertical="center"/>
    </xf>
    <xf numFmtId="0" fontId="0" fillId="0" borderId="12" xfId="0" applyBorder="1" applyAlignment="1">
      <alignment vertical="center"/>
    </xf>
    <xf numFmtId="0" fontId="9" fillId="0" borderId="13" xfId="0" applyFont="1" applyBorder="1" applyAlignment="1">
      <alignment vertical="center"/>
    </xf>
    <xf numFmtId="0" fontId="9" fillId="0" borderId="0" xfId="0" applyFont="1" applyAlignment="1">
      <alignment vertical="center"/>
    </xf>
    <xf numFmtId="0" fontId="12" fillId="0" borderId="27" xfId="0" applyFont="1" applyFill="1" applyBorder="1" applyAlignment="1">
      <alignment vertical="center"/>
    </xf>
    <xf numFmtId="0" fontId="12" fillId="0" borderId="21" xfId="0" applyFont="1" applyFill="1" applyBorder="1" applyAlignment="1">
      <alignment vertical="center"/>
    </xf>
    <xf numFmtId="4" fontId="12" fillId="0" borderId="21" xfId="0" applyNumberFormat="1" applyFont="1" applyFill="1" applyBorder="1" applyAlignment="1">
      <alignment horizontal="right" vertical="center"/>
    </xf>
    <xf numFmtId="4" fontId="13" fillId="0" borderId="21" xfId="0" applyNumberFormat="1" applyFont="1" applyFill="1" applyBorder="1" applyAlignment="1">
      <alignment horizontal="right" vertical="center"/>
    </xf>
    <xf numFmtId="4" fontId="14" fillId="0" borderId="21" xfId="0" applyNumberFormat="1" applyFont="1" applyFill="1" applyBorder="1" applyAlignment="1">
      <alignment horizontal="right" vertical="center"/>
    </xf>
    <xf numFmtId="4" fontId="12" fillId="0" borderId="22" xfId="0" applyNumberFormat="1" applyFont="1" applyFill="1" applyBorder="1" applyAlignment="1">
      <alignment horizontal="right" vertical="center"/>
    </xf>
    <xf numFmtId="0" fontId="9" fillId="0" borderId="5" xfId="0" applyFont="1" applyBorder="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2" fillId="0" borderId="12" xfId="0" applyFont="1" applyFill="1" applyBorder="1" applyAlignment="1">
      <alignment horizontal="center" vertical="center"/>
    </xf>
    <xf numFmtId="0" fontId="0" fillId="0" borderId="2" xfId="0" applyBorder="1" applyAlignment="1">
      <alignment vertical="center"/>
    </xf>
    <xf numFmtId="4" fontId="12" fillId="0" borderId="4" xfId="0" applyNumberFormat="1" applyFont="1" applyFill="1" applyBorder="1" applyAlignment="1">
      <alignment horizontal="right" vertical="center"/>
    </xf>
    <xf numFmtId="0" fontId="9" fillId="0" borderId="29" xfId="0" applyFont="1" applyBorder="1" applyAlignment="1">
      <alignment vertical="center"/>
    </xf>
    <xf numFmtId="0" fontId="9" fillId="0" borderId="30" xfId="0" applyFont="1" applyBorder="1" applyAlignment="1">
      <alignment vertical="center"/>
    </xf>
    <xf numFmtId="4" fontId="3" fillId="0" borderId="9" xfId="0" applyNumberFormat="1" applyFont="1" applyFill="1" applyBorder="1" applyAlignment="1">
      <alignment horizontal="right" vertical="center"/>
    </xf>
    <xf numFmtId="4" fontId="9" fillId="0" borderId="4" xfId="0" applyNumberFormat="1" applyFont="1" applyFill="1" applyBorder="1" applyAlignment="1">
      <alignment horizontal="right" vertical="center"/>
    </xf>
    <xf numFmtId="0" fontId="12" fillId="0" borderId="27" xfId="0" applyFont="1" applyBorder="1" applyAlignment="1">
      <alignment vertical="center"/>
    </xf>
    <xf numFmtId="0" fontId="9" fillId="0" borderId="35" xfId="0" applyFont="1" applyBorder="1" applyAlignment="1">
      <alignment vertical="center"/>
    </xf>
    <xf numFmtId="0" fontId="12" fillId="0" borderId="33" xfId="0" applyFont="1" applyBorder="1" applyAlignment="1">
      <alignment vertical="center"/>
    </xf>
    <xf numFmtId="4" fontId="20" fillId="0" borderId="33" xfId="0" applyNumberFormat="1" applyFont="1" applyFill="1" applyBorder="1" applyAlignment="1">
      <alignment horizontal="right" vertical="center"/>
    </xf>
    <xf numFmtId="4" fontId="19" fillId="0" borderId="33" xfId="0" applyNumberFormat="1" applyFont="1" applyFill="1" applyBorder="1" applyAlignment="1">
      <alignment horizontal="right" vertical="center"/>
    </xf>
    <xf numFmtId="4" fontId="12" fillId="0" borderId="36" xfId="0" applyNumberFormat="1" applyFont="1" applyFill="1" applyBorder="1" applyAlignment="1">
      <alignment horizontal="right" vertical="center"/>
    </xf>
    <xf numFmtId="4" fontId="12" fillId="0" borderId="33" xfId="0" applyNumberFormat="1" applyFont="1" applyFill="1" applyBorder="1" applyAlignment="1">
      <alignment horizontal="right" vertical="center"/>
    </xf>
    <xf numFmtId="4" fontId="12" fillId="0" borderId="34" xfId="0" applyNumberFormat="1" applyFont="1" applyFill="1" applyBorder="1" applyAlignment="1">
      <alignment horizontal="right" vertical="center"/>
    </xf>
    <xf numFmtId="0" fontId="9" fillId="0" borderId="33" xfId="0" applyFont="1" applyBorder="1" applyAlignment="1">
      <alignment vertical="center"/>
    </xf>
    <xf numFmtId="0" fontId="11" fillId="0" borderId="4" xfId="0" applyFont="1" applyBorder="1" applyAlignment="1">
      <alignment vertical="center"/>
    </xf>
    <xf numFmtId="0" fontId="11" fillId="0" borderId="11" xfId="0" applyFont="1" applyFill="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4" fillId="0" borderId="11" xfId="0" applyFont="1" applyBorder="1"/>
    <xf numFmtId="0" fontId="4" fillId="0" borderId="12" xfId="0" applyFont="1" applyBorder="1"/>
    <xf numFmtId="4" fontId="4" fillId="0" borderId="12" xfId="0" applyNumberFormat="1" applyFont="1" applyBorder="1"/>
    <xf numFmtId="0" fontId="4" fillId="0" borderId="13" xfId="0" applyFont="1" applyBorder="1"/>
    <xf numFmtId="0" fontId="3" fillId="0" borderId="40" xfId="0" applyFont="1" applyBorder="1" applyAlignment="1">
      <alignment vertical="center"/>
    </xf>
    <xf numFmtId="0" fontId="3" fillId="0" borderId="41" xfId="0" applyFont="1" applyBorder="1" applyAlignment="1">
      <alignment vertical="center"/>
    </xf>
    <xf numFmtId="4" fontId="3" fillId="0" borderId="41" xfId="0" applyNumberFormat="1" applyFont="1" applyBorder="1" applyAlignment="1">
      <alignment horizontal="right" vertical="center" wrapText="1"/>
    </xf>
    <xf numFmtId="0" fontId="3" fillId="0" borderId="41" xfId="0" applyFont="1" applyBorder="1" applyAlignment="1">
      <alignment horizontal="right" vertical="center" wrapText="1"/>
    </xf>
    <xf numFmtId="0" fontId="3" fillId="0" borderId="42" xfId="0" applyFont="1" applyFill="1" applyBorder="1" applyAlignment="1">
      <alignment horizontal="right" vertical="center" wrapText="1"/>
    </xf>
    <xf numFmtId="0" fontId="11" fillId="0" borderId="5" xfId="0" applyFont="1" applyBorder="1"/>
    <xf numFmtId="0" fontId="11" fillId="0" borderId="4" xfId="0" applyFont="1" applyBorder="1"/>
    <xf numFmtId="49" fontId="3" fillId="5" borderId="43" xfId="0" applyNumberFormat="1" applyFont="1" applyFill="1" applyBorder="1" applyAlignment="1">
      <alignment horizontal="right" vertical="center"/>
    </xf>
    <xf numFmtId="4" fontId="3" fillId="5" borderId="44" xfId="0" applyNumberFormat="1" applyFont="1" applyFill="1" applyBorder="1" applyAlignment="1">
      <alignment vertical="center"/>
    </xf>
    <xf numFmtId="0" fontId="3" fillId="0" borderId="5" xfId="0" applyFont="1" applyBorder="1" applyAlignment="1">
      <alignment horizontal="right"/>
    </xf>
    <xf numFmtId="4" fontId="3" fillId="0" borderId="4" xfId="0" applyNumberFormat="1" applyFont="1" applyBorder="1"/>
    <xf numFmtId="0" fontId="11" fillId="0" borderId="5" xfId="0" applyFont="1" applyBorder="1" applyAlignment="1">
      <alignment horizontal="right"/>
    </xf>
    <xf numFmtId="4" fontId="11" fillId="0" borderId="0" xfId="0" applyNumberFormat="1" applyFont="1" applyFill="1" applyBorder="1"/>
    <xf numFmtId="4" fontId="11" fillId="0" borderId="4" xfId="0" applyNumberFormat="1" applyFont="1" applyBorder="1"/>
    <xf numFmtId="4" fontId="11" fillId="0" borderId="4" xfId="0" applyNumberFormat="1" applyFont="1" applyBorder="1" applyAlignment="1">
      <alignment horizontal="right"/>
    </xf>
    <xf numFmtId="4" fontId="3" fillId="5" borderId="43" xfId="0" applyNumberFormat="1" applyFont="1" applyFill="1" applyBorder="1" applyAlignment="1">
      <alignment horizontal="right" vertical="center"/>
    </xf>
    <xf numFmtId="4" fontId="3" fillId="0" borderId="4" xfId="0" applyNumberFormat="1" applyFont="1" applyBorder="1" applyAlignment="1">
      <alignment horizontal="right"/>
    </xf>
    <xf numFmtId="49" fontId="3" fillId="5" borderId="45" xfId="0" applyNumberFormat="1" applyFont="1" applyFill="1" applyBorder="1" applyAlignment="1">
      <alignment horizontal="center" vertical="center"/>
    </xf>
    <xf numFmtId="49" fontId="3" fillId="5" borderId="46" xfId="0" applyNumberFormat="1" applyFont="1" applyFill="1" applyBorder="1" applyAlignment="1">
      <alignment vertical="center"/>
    </xf>
    <xf numFmtId="4" fontId="3" fillId="5" borderId="46" xfId="0" applyNumberFormat="1" applyFont="1" applyFill="1" applyBorder="1" applyAlignment="1">
      <alignment vertical="center"/>
    </xf>
    <xf numFmtId="4" fontId="3" fillId="5" borderId="47" xfId="0" applyNumberFormat="1" applyFont="1" applyFill="1" applyBorder="1" applyAlignment="1">
      <alignment vertical="center"/>
    </xf>
    <xf numFmtId="4" fontId="9" fillId="0" borderId="0" xfId="0" applyNumberFormat="1" applyFont="1" applyAlignment="1">
      <alignment vertical="center"/>
    </xf>
    <xf numFmtId="0" fontId="11" fillId="0" borderId="5" xfId="0" applyFont="1" applyFill="1" applyBorder="1" applyAlignment="1">
      <alignment vertical="center"/>
    </xf>
    <xf numFmtId="49" fontId="12" fillId="5" borderId="5" xfId="0" applyNumberFormat="1" applyFont="1" applyFill="1" applyBorder="1" applyAlignment="1">
      <alignment horizontal="left" vertical="center"/>
    </xf>
    <xf numFmtId="4" fontId="12" fillId="0" borderId="5" xfId="0" applyNumberFormat="1" applyFont="1" applyFill="1" applyBorder="1" applyAlignment="1">
      <alignment horizontal="right" vertical="center" wrapText="1"/>
    </xf>
    <xf numFmtId="4" fontId="12" fillId="0" borderId="0" xfId="0" applyNumberFormat="1" applyFont="1" applyFill="1" applyBorder="1" applyAlignment="1">
      <alignment horizontal="right" vertical="center" wrapText="1"/>
    </xf>
    <xf numFmtId="4" fontId="20" fillId="0" borderId="0" xfId="0" applyNumberFormat="1" applyFont="1" applyFill="1" applyBorder="1" applyAlignment="1">
      <alignment horizontal="right" vertical="center"/>
    </xf>
    <xf numFmtId="4" fontId="19" fillId="0" borderId="0" xfId="0" applyNumberFormat="1" applyFont="1" applyFill="1" applyBorder="1" applyAlignment="1">
      <alignment horizontal="right" vertical="center"/>
    </xf>
    <xf numFmtId="0" fontId="12" fillId="0" borderId="0" xfId="0" applyFont="1" applyBorder="1" applyAlignment="1">
      <alignment vertical="center"/>
    </xf>
    <xf numFmtId="49" fontId="12" fillId="5" borderId="5" xfId="0" applyNumberFormat="1" applyFont="1" applyFill="1" applyBorder="1" applyAlignment="1">
      <alignment horizontal="left"/>
    </xf>
    <xf numFmtId="49" fontId="12" fillId="5" borderId="0" xfId="0" applyNumberFormat="1" applyFont="1" applyFill="1" applyBorder="1" applyAlignment="1"/>
    <xf numFmtId="4" fontId="9" fillId="0" borderId="0" xfId="0" applyNumberFormat="1" applyFont="1" applyFill="1" applyBorder="1" applyAlignment="1">
      <alignment horizontal="right"/>
    </xf>
    <xf numFmtId="4" fontId="17" fillId="0" borderId="0" xfId="0" applyNumberFormat="1" applyFont="1" applyFill="1" applyBorder="1" applyAlignment="1">
      <alignment horizontal="right"/>
    </xf>
    <xf numFmtId="4" fontId="18" fillId="0" borderId="0" xfId="0" applyNumberFormat="1" applyFont="1" applyFill="1" applyBorder="1" applyAlignment="1">
      <alignment horizontal="right"/>
    </xf>
    <xf numFmtId="4" fontId="9" fillId="0" borderId="24" xfId="0" applyNumberFormat="1" applyFont="1" applyFill="1" applyBorder="1" applyAlignment="1">
      <alignment horizontal="right"/>
    </xf>
    <xf numFmtId="0" fontId="9" fillId="0" borderId="0" xfId="0" applyFont="1" applyBorder="1" applyAlignment="1"/>
    <xf numFmtId="49" fontId="12" fillId="5" borderId="23" xfId="0" applyNumberFormat="1" applyFont="1" applyFill="1" applyBorder="1" applyAlignment="1">
      <alignment horizontal="right"/>
    </xf>
    <xf numFmtId="4" fontId="12" fillId="0" borderId="4" xfId="0" applyNumberFormat="1" applyFont="1" applyFill="1" applyBorder="1" applyAlignment="1">
      <alignment horizontal="right"/>
    </xf>
    <xf numFmtId="4" fontId="12" fillId="0" borderId="9" xfId="0" applyNumberFormat="1" applyFont="1" applyFill="1" applyBorder="1" applyAlignment="1">
      <alignment horizontal="right" vertical="center"/>
    </xf>
    <xf numFmtId="4" fontId="20" fillId="0" borderId="9" xfId="0" applyNumberFormat="1" applyFont="1" applyFill="1" applyBorder="1" applyAlignment="1">
      <alignment horizontal="right" vertical="center"/>
    </xf>
    <xf numFmtId="4" fontId="19" fillId="0" borderId="9" xfId="0" applyNumberFormat="1" applyFont="1" applyFill="1" applyBorder="1" applyAlignment="1">
      <alignment horizontal="right" vertical="center"/>
    </xf>
    <xf numFmtId="4" fontId="12" fillId="0" borderId="49" xfId="0" applyNumberFormat="1" applyFont="1" applyFill="1" applyBorder="1" applyAlignment="1">
      <alignment horizontal="right" vertical="center"/>
    </xf>
    <xf numFmtId="0" fontId="9" fillId="0" borderId="9" xfId="0" applyFont="1" applyBorder="1" applyAlignment="1">
      <alignment vertical="center"/>
    </xf>
    <xf numFmtId="0" fontId="9" fillId="0" borderId="50" xfId="0" applyFont="1" applyBorder="1" applyAlignment="1">
      <alignment vertical="center"/>
    </xf>
    <xf numFmtId="0" fontId="12" fillId="0" borderId="9" xfId="0" applyFont="1" applyBorder="1" applyAlignment="1">
      <alignment vertical="center"/>
    </xf>
    <xf numFmtId="4" fontId="12" fillId="0" borderId="10" xfId="0" applyNumberFormat="1" applyFont="1" applyFill="1" applyBorder="1" applyAlignment="1">
      <alignment horizontal="right" vertical="center"/>
    </xf>
    <xf numFmtId="0" fontId="9" fillId="0" borderId="1" xfId="0" applyFont="1" applyBorder="1" applyAlignment="1">
      <alignment vertical="center"/>
    </xf>
    <xf numFmtId="4" fontId="12" fillId="0" borderId="3" xfId="0" applyNumberFormat="1" applyFont="1" applyBorder="1" applyAlignment="1">
      <alignment horizontal="right" vertical="center"/>
    </xf>
    <xf numFmtId="0" fontId="0" fillId="0" borderId="14" xfId="0" applyBorder="1" applyAlignment="1">
      <alignment vertical="center"/>
    </xf>
    <xf numFmtId="4" fontId="3" fillId="0" borderId="4" xfId="0" applyNumberFormat="1" applyFont="1" applyFill="1" applyBorder="1" applyAlignment="1">
      <alignment horizontal="right" vertical="center"/>
    </xf>
    <xf numFmtId="49" fontId="12" fillId="0" borderId="23" xfId="0" applyNumberFormat="1" applyFont="1" applyFill="1" applyBorder="1" applyAlignment="1">
      <alignment horizontal="right" vertical="center"/>
    </xf>
    <xf numFmtId="49" fontId="12" fillId="0" borderId="0" xfId="0" applyNumberFormat="1" applyFont="1" applyFill="1" applyBorder="1" applyAlignment="1">
      <alignment vertical="center"/>
    </xf>
    <xf numFmtId="4" fontId="3" fillId="0" borderId="29" xfId="0" applyNumberFormat="1" applyFont="1" applyFill="1" applyBorder="1" applyAlignment="1">
      <alignment horizontal="right" vertical="center"/>
    </xf>
    <xf numFmtId="4" fontId="3" fillId="0" borderId="30" xfId="0" applyNumberFormat="1" applyFont="1" applyFill="1" applyBorder="1" applyAlignment="1">
      <alignment horizontal="right" vertical="center"/>
    </xf>
    <xf numFmtId="4" fontId="3" fillId="0" borderId="31" xfId="0" applyNumberFormat="1" applyFont="1" applyFill="1" applyBorder="1" applyAlignment="1">
      <alignment horizontal="right" vertical="center"/>
    </xf>
    <xf numFmtId="0" fontId="9" fillId="0" borderId="17" xfId="0" applyFont="1" applyBorder="1" applyAlignment="1">
      <alignment vertical="center"/>
    </xf>
    <xf numFmtId="4" fontId="3" fillId="2" borderId="9" xfId="0" applyNumberFormat="1" applyFont="1" applyFill="1" applyBorder="1" applyAlignment="1">
      <alignment horizontal="right" vertical="center"/>
    </xf>
    <xf numFmtId="4" fontId="3" fillId="2" borderId="26" xfId="0" applyNumberFormat="1" applyFont="1" applyFill="1" applyBorder="1" applyAlignment="1">
      <alignment horizontal="right" vertical="center"/>
    </xf>
    <xf numFmtId="4" fontId="22" fillId="0" borderId="0" xfId="0" applyNumberFormat="1" applyFont="1" applyFill="1" applyBorder="1" applyAlignment="1">
      <alignment horizontal="right" vertical="center" wrapText="1"/>
    </xf>
    <xf numFmtId="4" fontId="22" fillId="0" borderId="0" xfId="0" applyNumberFormat="1" applyFont="1" applyFill="1" applyBorder="1" applyAlignment="1">
      <alignment horizontal="right" vertical="center"/>
    </xf>
    <xf numFmtId="4" fontId="23" fillId="0" borderId="0" xfId="0" applyNumberFormat="1" applyFont="1" applyFill="1" applyBorder="1" applyAlignment="1">
      <alignment horizontal="right" vertical="center"/>
    </xf>
    <xf numFmtId="4" fontId="24" fillId="0" borderId="0" xfId="0" applyNumberFormat="1" applyFont="1" applyFill="1" applyBorder="1" applyAlignment="1">
      <alignment horizontal="right" vertical="center"/>
    </xf>
    <xf numFmtId="4" fontId="5" fillId="0" borderId="5"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0" fontId="12" fillId="0" borderId="1" xfId="0" applyFont="1" applyFill="1" applyBorder="1" applyAlignment="1">
      <alignment vertical="center"/>
    </xf>
    <xf numFmtId="0" fontId="12" fillId="0" borderId="2" xfId="0" applyFont="1" applyFill="1" applyBorder="1" applyAlignment="1">
      <alignment vertical="center"/>
    </xf>
    <xf numFmtId="4" fontId="12" fillId="0" borderId="2" xfId="0" applyNumberFormat="1" applyFont="1" applyFill="1" applyBorder="1" applyAlignment="1">
      <alignment horizontal="right" vertical="center"/>
    </xf>
    <xf numFmtId="4" fontId="13" fillId="0" borderId="2" xfId="0" applyNumberFormat="1" applyFont="1" applyFill="1" applyBorder="1" applyAlignment="1">
      <alignment horizontal="right" vertical="center"/>
    </xf>
    <xf numFmtId="4" fontId="14" fillId="0" borderId="2" xfId="0" applyNumberFormat="1" applyFont="1" applyFill="1" applyBorder="1" applyAlignment="1">
      <alignment horizontal="right" vertical="center"/>
    </xf>
    <xf numFmtId="4" fontId="12" fillId="0" borderId="51" xfId="0" applyNumberFormat="1" applyFont="1" applyFill="1" applyBorder="1" applyAlignment="1">
      <alignment horizontal="right" vertical="center"/>
    </xf>
    <xf numFmtId="4" fontId="3" fillId="0" borderId="52" xfId="0" applyNumberFormat="1" applyFont="1" applyFill="1" applyBorder="1" applyAlignment="1">
      <alignment horizontal="right" vertical="center"/>
    </xf>
    <xf numFmtId="0" fontId="9" fillId="0" borderId="53"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4" fontId="22" fillId="0" borderId="5" xfId="0" applyNumberFormat="1" applyFont="1" applyFill="1" applyBorder="1" applyAlignment="1">
      <alignment horizontal="right" vertical="center" wrapText="1"/>
    </xf>
    <xf numFmtId="4" fontId="3" fillId="2" borderId="10" xfId="0" applyNumberFormat="1" applyFont="1" applyFill="1" applyBorder="1" applyAlignment="1">
      <alignment horizontal="righ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4" fontId="17" fillId="0" borderId="12" xfId="0" applyNumberFormat="1" applyFont="1" applyFill="1" applyBorder="1" applyAlignment="1">
      <alignment horizontal="right" vertical="center"/>
    </xf>
    <xf numFmtId="4" fontId="18" fillId="0" borderId="12" xfId="0" applyNumberFormat="1" applyFont="1" applyFill="1" applyBorder="1" applyAlignment="1">
      <alignment horizontal="right" vertical="center"/>
    </xf>
    <xf numFmtId="4" fontId="9" fillId="0" borderId="54" xfId="0" applyNumberFormat="1" applyFont="1" applyFill="1" applyBorder="1" applyAlignment="1">
      <alignment horizontal="right" vertical="center"/>
    </xf>
    <xf numFmtId="4" fontId="3" fillId="0" borderId="12" xfId="0" applyNumberFormat="1" applyFont="1" applyFill="1" applyBorder="1" applyAlignment="1">
      <alignment horizontal="right" vertical="center"/>
    </xf>
    <xf numFmtId="0" fontId="9" fillId="0" borderId="55" xfId="0" applyFont="1" applyBorder="1" applyAlignment="1">
      <alignment horizontal="right" vertical="center"/>
    </xf>
    <xf numFmtId="4" fontId="9" fillId="0" borderId="13" xfId="0" applyNumberFormat="1" applyFont="1" applyFill="1" applyBorder="1" applyAlignment="1">
      <alignment horizontal="right" vertical="center"/>
    </xf>
    <xf numFmtId="49" fontId="12" fillId="5" borderId="1" xfId="0" applyNumberFormat="1" applyFont="1" applyFill="1" applyBorder="1" applyAlignment="1">
      <alignment horizontal="left" vertical="center"/>
    </xf>
    <xf numFmtId="49" fontId="12" fillId="5" borderId="2" xfId="0" applyNumberFormat="1" applyFont="1" applyFill="1" applyBorder="1" applyAlignment="1">
      <alignment vertical="center"/>
    </xf>
    <xf numFmtId="4" fontId="9" fillId="0" borderId="2" xfId="0" applyNumberFormat="1" applyFont="1" applyFill="1" applyBorder="1" applyAlignment="1">
      <alignment horizontal="right" vertical="center"/>
    </xf>
    <xf numFmtId="4" fontId="17" fillId="0" borderId="2" xfId="0" applyNumberFormat="1" applyFont="1" applyFill="1" applyBorder="1" applyAlignment="1">
      <alignment horizontal="right" vertical="center"/>
    </xf>
    <xf numFmtId="4" fontId="18" fillId="0" borderId="2" xfId="0" applyNumberFormat="1" applyFont="1" applyFill="1" applyBorder="1" applyAlignment="1">
      <alignment horizontal="right" vertical="center"/>
    </xf>
    <xf numFmtId="4" fontId="9" fillId="0" borderId="51" xfId="0" applyNumberFormat="1" applyFont="1" applyFill="1" applyBorder="1" applyAlignment="1">
      <alignment horizontal="right" vertical="center"/>
    </xf>
    <xf numFmtId="4" fontId="3" fillId="0" borderId="2" xfId="0" applyNumberFormat="1" applyFont="1" applyFill="1" applyBorder="1" applyAlignment="1">
      <alignment horizontal="right" vertical="center"/>
    </xf>
    <xf numFmtId="0" fontId="9" fillId="0" borderId="53" xfId="0" applyFont="1" applyBorder="1" applyAlignment="1">
      <alignment horizontal="right" vertical="center"/>
    </xf>
    <xf numFmtId="4" fontId="9" fillId="0" borderId="3" xfId="0" applyNumberFormat="1" applyFont="1" applyFill="1" applyBorder="1" applyAlignment="1">
      <alignment horizontal="right" vertical="center"/>
    </xf>
    <xf numFmtId="4" fontId="3" fillId="0" borderId="56" xfId="0" applyNumberFormat="1" applyFont="1" applyFill="1" applyBorder="1" applyAlignment="1">
      <alignment horizontal="right" vertical="center"/>
    </xf>
    <xf numFmtId="4" fontId="9" fillId="0" borderId="12" xfId="0" applyNumberFormat="1" applyFont="1" applyFill="1" applyBorder="1" applyAlignment="1">
      <alignment horizontal="right" vertical="center"/>
    </xf>
    <xf numFmtId="4" fontId="12" fillId="0" borderId="16" xfId="0" applyNumberFormat="1" applyFont="1" applyFill="1" applyBorder="1" applyAlignment="1">
      <alignment horizontal="right" vertical="center" wrapText="1"/>
    </xf>
    <xf numFmtId="4" fontId="12" fillId="0" borderId="17" xfId="0" applyNumberFormat="1" applyFont="1" applyFill="1" applyBorder="1" applyAlignment="1">
      <alignment horizontal="right" vertical="center" wrapText="1"/>
    </xf>
    <xf numFmtId="4" fontId="12" fillId="0" borderId="32" xfId="0" applyNumberFormat="1" applyFont="1" applyFill="1" applyBorder="1" applyAlignment="1">
      <alignment horizontal="right" vertical="center" wrapText="1"/>
    </xf>
    <xf numFmtId="4" fontId="12" fillId="0" borderId="33" xfId="0" applyNumberFormat="1" applyFont="1" applyFill="1" applyBorder="1" applyAlignment="1">
      <alignment horizontal="right" vertical="center" wrapText="1"/>
    </xf>
    <xf numFmtId="4" fontId="3" fillId="2" borderId="8" xfId="0" applyNumberFormat="1" applyFont="1" applyFill="1" applyBorder="1" applyAlignment="1">
      <alignment horizontal="center" vertical="center" wrapText="1"/>
    </xf>
    <xf numFmtId="4" fontId="3"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9" xfId="0" applyNumberFormat="1" applyFont="1" applyFill="1" applyBorder="1" applyAlignment="1">
      <alignment horizontal="center" vertical="center" wrapText="1"/>
    </xf>
    <xf numFmtId="4" fontId="3" fillId="6" borderId="16" xfId="0" applyNumberFormat="1" applyFont="1" applyFill="1" applyBorder="1" applyAlignment="1">
      <alignment horizontal="center" vertical="center" wrapText="1"/>
    </xf>
    <xf numFmtId="4" fontId="3" fillId="6" borderId="17" xfId="0" applyNumberFormat="1" applyFont="1" applyFill="1" applyBorder="1" applyAlignment="1">
      <alignment horizontal="center" vertical="center" wrapText="1"/>
    </xf>
    <xf numFmtId="4" fontId="3" fillId="6" borderId="19" xfId="0" applyNumberFormat="1" applyFont="1" applyFill="1" applyBorder="1" applyAlignment="1">
      <alignment horizontal="center" vertical="center" wrapText="1"/>
    </xf>
    <xf numFmtId="4" fontId="21" fillId="2" borderId="8"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10" xfId="0" applyNumberFormat="1" applyFont="1" applyFill="1" applyBorder="1" applyAlignment="1">
      <alignment horizontal="center" vertical="center" wrapText="1"/>
    </xf>
    <xf numFmtId="4" fontId="3" fillId="3" borderId="8" xfId="0" applyNumberFormat="1" applyFont="1" applyFill="1" applyBorder="1" applyAlignment="1">
      <alignment horizontal="center" vertical="center" wrapText="1"/>
    </xf>
    <xf numFmtId="4" fontId="3" fillId="3" borderId="9"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4" fontId="5" fillId="0" borderId="4"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49" fontId="12" fillId="0" borderId="2" xfId="0" applyNumberFormat="1" applyFont="1" applyBorder="1" applyAlignment="1">
      <alignment horizontal="center" vertical="center"/>
    </xf>
    <xf numFmtId="4" fontId="13" fillId="0" borderId="14" xfId="0" applyNumberFormat="1" applyFont="1" applyFill="1" applyBorder="1" applyAlignment="1">
      <alignment horizontal="center" vertical="center" wrapText="1"/>
    </xf>
    <xf numFmtId="4" fontId="13" fillId="0" borderId="15" xfId="0" applyNumberFormat="1" applyFont="1" applyFill="1" applyBorder="1" applyAlignment="1">
      <alignment horizontal="center" vertical="center" wrapText="1"/>
    </xf>
    <xf numFmtId="4" fontId="14" fillId="0" borderId="14" xfId="0" applyNumberFormat="1" applyFont="1" applyFill="1" applyBorder="1" applyAlignment="1">
      <alignment horizontal="center" vertical="center" wrapText="1"/>
    </xf>
    <xf numFmtId="4" fontId="14" fillId="0" borderId="15" xfId="0" applyNumberFormat="1" applyFont="1" applyFill="1" applyBorder="1" applyAlignment="1">
      <alignment horizontal="center" vertical="center" wrapText="1"/>
    </xf>
    <xf numFmtId="4" fontId="12" fillId="0" borderId="3" xfId="0" applyNumberFormat="1" applyFont="1" applyFill="1" applyBorder="1" applyAlignment="1">
      <alignment horizontal="center" vertical="center" wrapText="1"/>
    </xf>
    <xf numFmtId="4" fontId="12" fillId="0" borderId="13" xfId="0" applyNumberFormat="1" applyFont="1" applyFill="1" applyBorder="1" applyAlignment="1">
      <alignment horizontal="center" vertical="center" wrapText="1"/>
    </xf>
    <xf numFmtId="4" fontId="12" fillId="0" borderId="8" xfId="0" applyNumberFormat="1" applyFont="1" applyFill="1" applyBorder="1" applyAlignment="1">
      <alignment horizontal="right" vertical="center" wrapText="1"/>
    </xf>
    <xf numFmtId="4" fontId="12" fillId="0" borderId="9" xfId="0" applyNumberFormat="1" applyFont="1" applyFill="1" applyBorder="1" applyAlignment="1">
      <alignment horizontal="right" vertical="center" wrapText="1"/>
    </xf>
    <xf numFmtId="4" fontId="3" fillId="0" borderId="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4" fontId="12" fillId="0" borderId="2" xfId="0" applyNumberFormat="1" applyFont="1" applyFill="1" applyBorder="1" applyAlignment="1">
      <alignment horizontal="center" vertical="center" wrapText="1"/>
    </xf>
    <xf numFmtId="4" fontId="12" fillId="0" borderId="12" xfId="0" applyNumberFormat="1"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4" fontId="6" fillId="4" borderId="8" xfId="0" applyNumberFormat="1" applyFont="1" applyFill="1" applyBorder="1" applyAlignment="1">
      <alignment horizontal="center" vertical="center" wrapText="1"/>
    </xf>
    <xf numFmtId="4" fontId="6" fillId="4" borderId="49" xfId="0" applyNumberFormat="1" applyFont="1" applyFill="1" applyBorder="1" applyAlignment="1">
      <alignment horizontal="center" vertical="center" wrapText="1"/>
    </xf>
    <xf numFmtId="4" fontId="3" fillId="4" borderId="8" xfId="0" applyNumberFormat="1" applyFont="1" applyFill="1" applyBorder="1" applyAlignment="1">
      <alignment horizontal="center" vertical="center" wrapText="1"/>
    </xf>
    <xf numFmtId="4" fontId="3" fillId="4" borderId="49"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4" fontId="5" fillId="0" borderId="5" xfId="0" applyNumberFormat="1" applyFont="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4" fontId="5" fillId="0" borderId="0" xfId="0" applyNumberFormat="1" applyFont="1" applyBorder="1" applyAlignment="1">
      <alignment horizontal="center"/>
    </xf>
    <xf numFmtId="4" fontId="5" fillId="0" borderId="4" xfId="0" applyNumberFormat="1" applyFont="1" applyBorder="1" applyAlignment="1">
      <alignment horizontal="center"/>
    </xf>
    <xf numFmtId="0" fontId="6" fillId="0" borderId="0" xfId="0" applyFont="1" applyAlignment="1">
      <alignment horizontal="center"/>
    </xf>
    <xf numFmtId="4" fontId="5" fillId="7" borderId="1" xfId="0" applyNumberFormat="1" applyFont="1" applyFill="1" applyBorder="1" applyAlignment="1">
      <alignment horizontal="center" vertical="center"/>
    </xf>
    <xf numFmtId="4" fontId="5" fillId="7" borderId="2" xfId="0" applyNumberFormat="1" applyFont="1" applyFill="1" applyBorder="1" applyAlignment="1">
      <alignment horizontal="center" vertical="center"/>
    </xf>
    <xf numFmtId="4" fontId="5" fillId="7" borderId="3" xfId="0" applyNumberFormat="1" applyFont="1" applyFill="1" applyBorder="1" applyAlignment="1">
      <alignment horizontal="center" vertical="center"/>
    </xf>
    <xf numFmtId="4" fontId="5" fillId="7" borderId="5" xfId="0" applyNumberFormat="1" applyFont="1" applyFill="1" applyBorder="1" applyAlignment="1">
      <alignment horizontal="center" vertical="center"/>
    </xf>
    <xf numFmtId="4" fontId="5" fillId="7" borderId="0" xfId="0" applyNumberFormat="1" applyFont="1" applyFill="1" applyBorder="1" applyAlignment="1">
      <alignment horizontal="center" vertical="center"/>
    </xf>
    <xf numFmtId="4" fontId="5" fillId="7" borderId="4" xfId="0" applyNumberFormat="1" applyFont="1" applyFill="1" applyBorder="1" applyAlignment="1">
      <alignment horizontal="center" vertical="center"/>
    </xf>
    <xf numFmtId="0" fontId="5" fillId="7" borderId="5"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4" xfId="0" applyFont="1" applyFill="1" applyBorder="1" applyAlignment="1">
      <alignment horizontal="center" vertical="center"/>
    </xf>
    <xf numFmtId="4" fontId="5" fillId="0" borderId="0" xfId="0" applyNumberFormat="1" applyFont="1" applyFill="1" applyBorder="1" applyAlignment="1">
      <alignment horizontal="right" vertical="center"/>
    </xf>
    <xf numFmtId="4" fontId="5" fillId="0" borderId="4" xfId="0" applyNumberFormat="1" applyFont="1" applyFill="1" applyBorder="1" applyAlignment="1">
      <alignment horizontal="right" vertical="center"/>
    </xf>
    <xf numFmtId="4" fontId="3" fillId="0" borderId="5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4" fontId="25" fillId="0" borderId="6" xfId="0" applyNumberFormat="1" applyFont="1" applyFill="1" applyBorder="1" applyAlignment="1">
      <alignment horizontal="center" vertical="center" wrapText="1"/>
    </xf>
    <xf numFmtId="4" fontId="26" fillId="0" borderId="6" xfId="0" applyNumberFormat="1" applyFont="1" applyFill="1" applyBorder="1" applyAlignment="1">
      <alignment horizontal="center" vertical="center" wrapText="1"/>
    </xf>
    <xf numFmtId="4" fontId="3" fillId="0" borderId="48" xfId="0"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4" fontId="22" fillId="0" borderId="5" xfId="0" applyNumberFormat="1" applyFont="1" applyFill="1" applyBorder="1" applyAlignment="1">
      <alignment horizontal="center" vertical="center" wrapText="1"/>
    </xf>
    <xf numFmtId="4" fontId="22" fillId="0" borderId="0" xfId="0" applyNumberFormat="1" applyFont="1" applyFill="1" applyBorder="1" applyAlignment="1">
      <alignment horizontal="center" vertical="center" wrapText="1"/>
    </xf>
    <xf numFmtId="0" fontId="27" fillId="0" borderId="0" xfId="0" applyFont="1"/>
    <xf numFmtId="0" fontId="28" fillId="0" borderId="0" xfId="0" applyFont="1" applyFill="1" applyBorder="1" applyAlignment="1">
      <alignment horizontal="center" vertical="center"/>
    </xf>
    <xf numFmtId="0" fontId="29" fillId="0" borderId="0" xfId="0" applyFont="1" applyAlignment="1"/>
    <xf numFmtId="0" fontId="9" fillId="0" borderId="0" xfId="0" applyFont="1" applyAlignment="1">
      <alignment horizontal="right" vertical="top"/>
    </xf>
    <xf numFmtId="0" fontId="27" fillId="0" borderId="0" xfId="0" applyFont="1" applyAlignment="1">
      <alignment horizontal="right"/>
    </xf>
    <xf numFmtId="0" fontId="10" fillId="0" borderId="0" xfId="0" applyFont="1" applyAlignment="1">
      <alignment horizontal="center"/>
    </xf>
    <xf numFmtId="0" fontId="0" fillId="0" borderId="0" xfId="0" applyAlignment="1">
      <alignment horizontal="center"/>
    </xf>
    <xf numFmtId="0" fontId="30" fillId="0" borderId="0" xfId="0" applyFont="1" applyAlignment="1">
      <alignment horizontal="center" vertical="center"/>
    </xf>
    <xf numFmtId="0" fontId="27" fillId="0" borderId="0" xfId="0" applyFont="1" applyBorder="1" applyAlignment="1">
      <alignment horizontal="left" vertical="center"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0" xfId="0" applyFont="1" applyBorder="1" applyAlignment="1">
      <alignment horizontal="left" wrapText="1"/>
    </xf>
    <xf numFmtId="0" fontId="27" fillId="0" borderId="0" xfId="0" applyFont="1" applyAlignment="1">
      <alignment horizontal="left" wrapText="1"/>
    </xf>
    <xf numFmtId="0" fontId="6" fillId="0" borderId="20" xfId="0" applyFont="1" applyBorder="1" applyAlignment="1">
      <alignment horizontal="left" wrapText="1"/>
    </xf>
    <xf numFmtId="0" fontId="6" fillId="0" borderId="21" xfId="0" applyFont="1" applyBorder="1" applyAlignment="1">
      <alignment horizontal="left" wrapText="1"/>
    </xf>
    <xf numFmtId="0" fontId="27" fillId="0" borderId="21" xfId="0" applyFont="1" applyBorder="1" applyAlignment="1">
      <alignment horizontal="left" wrapText="1"/>
    </xf>
    <xf numFmtId="0" fontId="27" fillId="0" borderId="22" xfId="0" applyFont="1" applyBorder="1" applyAlignment="1">
      <alignment horizontal="left" wrapText="1"/>
    </xf>
    <xf numFmtId="0" fontId="6" fillId="0" borderId="23" xfId="0" applyFont="1" applyBorder="1" applyAlignment="1">
      <alignment horizontal="left" wrapText="1"/>
    </xf>
    <xf numFmtId="0" fontId="0" fillId="0" borderId="24" xfId="0" applyBorder="1" applyAlignment="1">
      <alignment horizontal="left" wrapText="1"/>
    </xf>
    <xf numFmtId="0" fontId="27" fillId="0" borderId="23" xfId="0" applyFont="1" applyBorder="1" applyAlignment="1">
      <alignment horizontal="left" vertical="center" wrapText="1"/>
    </xf>
    <xf numFmtId="0" fontId="0" fillId="0" borderId="24" xfId="0" applyBorder="1" applyAlignment="1">
      <alignment horizontal="left" vertical="center"/>
    </xf>
    <xf numFmtId="0" fontId="27" fillId="0" borderId="0" xfId="0" applyFont="1" applyBorder="1" applyAlignment="1">
      <alignment horizontal="left" wrapText="1"/>
    </xf>
    <xf numFmtId="0" fontId="27" fillId="0" borderId="21" xfId="0" applyFont="1" applyBorder="1" applyAlignment="1">
      <alignment horizontal="center"/>
    </xf>
    <xf numFmtId="0" fontId="27" fillId="0" borderId="22" xfId="0" applyFont="1" applyBorder="1" applyAlignment="1">
      <alignment horizontal="center"/>
    </xf>
    <xf numFmtId="0" fontId="27" fillId="0" borderId="0" xfId="0" applyFont="1" applyAlignment="1">
      <alignment horizont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30" fillId="0" borderId="0" xfId="0" applyFont="1" applyAlignment="1">
      <alignment horizontal="center" vertical="center"/>
    </xf>
    <xf numFmtId="0" fontId="30" fillId="0" borderId="0" xfId="0" applyFont="1" applyAlignment="1">
      <alignment horizontal="left" vertical="center"/>
    </xf>
    <xf numFmtId="0" fontId="31" fillId="0" borderId="0" xfId="0" applyFont="1" applyAlignment="1">
      <alignment horizontal="center"/>
    </xf>
    <xf numFmtId="0" fontId="6" fillId="0" borderId="0" xfId="0" applyFont="1" applyBorder="1"/>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xf numFmtId="0" fontId="27" fillId="0" borderId="22" xfId="0" applyFont="1" applyBorder="1" applyAlignment="1">
      <alignment horizontal="left" vertical="center" wrapText="1"/>
    </xf>
    <xf numFmtId="0" fontId="27" fillId="0" borderId="58" xfId="0" applyFont="1" applyBorder="1" applyAlignment="1">
      <alignment wrapText="1"/>
    </xf>
    <xf numFmtId="0" fontId="0" fillId="0" borderId="59" xfId="0" applyBorder="1" applyAlignment="1">
      <alignment wrapText="1"/>
    </xf>
    <xf numFmtId="0" fontId="0" fillId="0" borderId="60" xfId="0" applyBorder="1" applyAlignment="1">
      <alignment wrapText="1"/>
    </xf>
    <xf numFmtId="49" fontId="4" fillId="0" borderId="0" xfId="0" applyNumberFormat="1" applyFont="1" applyAlignment="1">
      <alignment horizontal="left"/>
    </xf>
    <xf numFmtId="0" fontId="4" fillId="0" borderId="0" xfId="0" applyFont="1" applyBorder="1" applyAlignment="1">
      <alignment horizontal="right"/>
    </xf>
    <xf numFmtId="0" fontId="4" fillId="0" borderId="0" xfId="0" applyFont="1" applyAlignment="1">
      <alignment horizontal="left"/>
    </xf>
    <xf numFmtId="14" fontId="27" fillId="0" borderId="0" xfId="0" applyNumberFormat="1" applyFont="1" applyAlignment="1">
      <alignment horizontal="left"/>
    </xf>
    <xf numFmtId="4" fontId="4" fillId="0" borderId="0" xfId="0" applyNumberFormat="1" applyFont="1" applyAlignment="1">
      <alignment horizontal="left"/>
    </xf>
    <xf numFmtId="0" fontId="0" fillId="0" borderId="0" xfId="0" applyBorder="1" applyAlignment="1">
      <alignment horizontal="left" wrapText="1"/>
    </xf>
    <xf numFmtId="0" fontId="0" fillId="0" borderId="0"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cellXfs>
  <cellStyles count="5">
    <cellStyle name="Millares 2" xfId="4"/>
    <cellStyle name="Normal" xfId="0" builtinId="0"/>
    <cellStyle name="Normal 2" xfId="1"/>
    <cellStyle name="Normal 2 2" xfId="3"/>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400050</xdr:colOff>
      <xdr:row>0</xdr:row>
      <xdr:rowOff>0</xdr:rowOff>
    </xdr:from>
    <xdr:to>
      <xdr:col>2</xdr:col>
      <xdr:colOff>0</xdr:colOff>
      <xdr:row>3</xdr:row>
      <xdr:rowOff>152400</xdr:rowOff>
    </xdr:to>
    <xdr:pic>
      <xdr:nvPicPr>
        <xdr:cNvPr id="2" name="Picture 2" descr="Explorar0001">
          <a:extLst>
            <a:ext uri="{FF2B5EF4-FFF2-40B4-BE49-F238E27FC236}">
              <a16:creationId xmlns:a16="http://schemas.microsoft.com/office/drawing/2014/main" xmlns="" id="{57576791-3E7B-4530-84C6-72702D57BA4F}"/>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523875" y="0"/>
          <a:ext cx="657225" cy="752475"/>
        </a:xfrm>
        <a:prstGeom prst="rect">
          <a:avLst/>
        </a:prstGeom>
      </xdr:spPr>
    </xdr:pic>
    <xdr:clientData/>
  </xdr:twoCellAnchor>
  <xdr:twoCellAnchor>
    <xdr:from>
      <xdr:col>1</xdr:col>
      <xdr:colOff>123825</xdr:colOff>
      <xdr:row>228</xdr:row>
      <xdr:rowOff>66675</xdr:rowOff>
    </xdr:from>
    <xdr:to>
      <xdr:col>1</xdr:col>
      <xdr:colOff>990600</xdr:colOff>
      <xdr:row>231</xdr:row>
      <xdr:rowOff>76200</xdr:rowOff>
    </xdr:to>
    <xdr:pic>
      <xdr:nvPicPr>
        <xdr:cNvPr id="3" name="Imagen 2" descr="ESCUDO DEL CONCEJO 2"/>
        <xdr:cNvPicPr>
          <a:picLocks noChangeAspect="1" noChangeArrowheads="1"/>
        </xdr:cNvPicPr>
      </xdr:nvPicPr>
      <xdr:blipFill>
        <a:blip xmlns:r="http://schemas.openxmlformats.org/officeDocument/2006/relationships" r:embed="rId2" cstate="print"/>
        <a:srcRect/>
        <a:stretch>
          <a:fillRect/>
        </a:stretch>
      </xdr:blipFill>
      <xdr:spPr bwMode="auto">
        <a:xfrm>
          <a:off x="123825" y="66675"/>
          <a:ext cx="866775" cy="609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104775</xdr:rowOff>
    </xdr:from>
    <xdr:to>
      <xdr:col>2</xdr:col>
      <xdr:colOff>161925</xdr:colOff>
      <xdr:row>4</xdr:row>
      <xdr:rowOff>209550</xdr:rowOff>
    </xdr:to>
    <xdr:pic>
      <xdr:nvPicPr>
        <xdr:cNvPr id="2" name="Picture 1" descr="ESCUDO DEL CONCEJO 2"/>
        <xdr:cNvPicPr>
          <a:picLocks noChangeAspect="1" noChangeArrowheads="1"/>
        </xdr:cNvPicPr>
      </xdr:nvPicPr>
      <xdr:blipFill>
        <a:blip xmlns:r="http://schemas.openxmlformats.org/officeDocument/2006/relationships" r:embed="rId1"/>
        <a:srcRect/>
        <a:stretch>
          <a:fillRect/>
        </a:stretch>
      </xdr:blipFill>
      <xdr:spPr bwMode="auto">
        <a:xfrm>
          <a:off x="247650" y="104775"/>
          <a:ext cx="904875" cy="914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9"/>
  <sheetViews>
    <sheetView tabSelected="1" topLeftCell="B1" zoomScaleNormal="100" workbookViewId="0">
      <selection activeCell="B244" sqref="B244:M244"/>
    </sheetView>
  </sheetViews>
  <sheetFormatPr baseColWidth="10" defaultRowHeight="12.75" x14ac:dyDescent="0.2"/>
  <cols>
    <col min="1" max="1" width="2.42578125" style="9" customWidth="1"/>
    <col min="2" max="2" width="16.140625" style="75" customWidth="1"/>
    <col min="3" max="3" width="38.7109375" style="75" customWidth="1"/>
    <col min="4" max="4" width="13.5703125" style="88" bestFit="1" customWidth="1"/>
    <col min="5" max="5" width="13" style="88" bestFit="1" customWidth="1"/>
    <col min="6" max="6" width="15" style="88" bestFit="1" customWidth="1"/>
    <col min="7" max="7" width="13.28515625" style="88" bestFit="1" customWidth="1"/>
    <col min="8" max="8" width="1.5703125" style="75" customWidth="1"/>
    <col min="9" max="9" width="5.140625" style="88" bestFit="1" customWidth="1"/>
    <col min="10" max="10" width="29.140625" style="88" bestFit="1" customWidth="1"/>
    <col min="11" max="11" width="13" style="88" bestFit="1" customWidth="1"/>
    <col min="12" max="12" width="15" style="88" bestFit="1" customWidth="1"/>
    <col min="13" max="13" width="12.85546875" style="88" bestFit="1" customWidth="1"/>
    <col min="14" max="14" width="4.85546875" style="84" bestFit="1" customWidth="1"/>
    <col min="15" max="18" width="11.42578125" style="61"/>
    <col min="19" max="22" width="11.42578125" style="9"/>
    <col min="23" max="16384" width="11.42578125" style="75"/>
  </cols>
  <sheetData>
    <row r="1" spans="1:22" ht="15.75" x14ac:dyDescent="0.2">
      <c r="B1" s="234" t="s">
        <v>6</v>
      </c>
      <c r="C1" s="235"/>
      <c r="D1" s="235"/>
      <c r="E1" s="235"/>
      <c r="F1" s="235"/>
      <c r="G1" s="235"/>
      <c r="H1" s="235"/>
      <c r="I1" s="235"/>
      <c r="J1" s="235"/>
      <c r="K1" s="235"/>
      <c r="L1" s="235"/>
      <c r="M1" s="236"/>
      <c r="N1" s="35"/>
    </row>
    <row r="2" spans="1:22" ht="15.75" x14ac:dyDescent="0.2">
      <c r="B2" s="237" t="s">
        <v>156</v>
      </c>
      <c r="C2" s="238"/>
      <c r="D2" s="238"/>
      <c r="E2" s="238"/>
      <c r="F2" s="238"/>
      <c r="G2" s="238"/>
      <c r="H2" s="238"/>
      <c r="I2" s="238"/>
      <c r="J2" s="238"/>
      <c r="K2" s="238"/>
      <c r="L2" s="238"/>
      <c r="M2" s="239"/>
      <c r="N2" s="35"/>
    </row>
    <row r="3" spans="1:22" ht="15.75" x14ac:dyDescent="0.2">
      <c r="B3" s="240" t="s">
        <v>356</v>
      </c>
      <c r="C3" s="241"/>
      <c r="D3" s="241"/>
      <c r="E3" s="241"/>
      <c r="F3" s="241"/>
      <c r="G3" s="241"/>
      <c r="H3" s="241"/>
      <c r="I3" s="241"/>
      <c r="J3" s="241"/>
      <c r="K3" s="241"/>
      <c r="L3" s="241"/>
      <c r="M3" s="242"/>
      <c r="N3" s="35"/>
    </row>
    <row r="4" spans="1:22" ht="16.5" thickBot="1" x14ac:dyDescent="0.25">
      <c r="B4" s="96"/>
      <c r="C4" s="97"/>
      <c r="D4" s="98"/>
      <c r="E4" s="98"/>
      <c r="F4" s="98"/>
      <c r="G4" s="98"/>
      <c r="H4" s="86"/>
      <c r="I4" s="85"/>
      <c r="J4" s="85"/>
      <c r="K4" s="85"/>
      <c r="L4" s="85"/>
      <c r="M4" s="87"/>
      <c r="N4" s="35"/>
    </row>
    <row r="5" spans="1:22" ht="16.5" customHeight="1" thickBot="1" x14ac:dyDescent="0.25">
      <c r="B5" s="258" t="s">
        <v>122</v>
      </c>
      <c r="C5" s="259"/>
      <c r="D5" s="259"/>
      <c r="E5" s="259"/>
      <c r="F5" s="259"/>
      <c r="G5" s="260"/>
      <c r="H5" s="99"/>
      <c r="I5" s="168"/>
      <c r="J5" s="243" t="s">
        <v>121</v>
      </c>
      <c r="K5" s="243"/>
      <c r="L5" s="243"/>
      <c r="M5" s="169"/>
      <c r="N5" s="35"/>
    </row>
    <row r="6" spans="1:22" ht="13.5" customHeight="1" x14ac:dyDescent="0.2">
      <c r="B6" s="252" t="s">
        <v>0</v>
      </c>
      <c r="C6" s="254" t="s">
        <v>1</v>
      </c>
      <c r="D6" s="256" t="s">
        <v>2</v>
      </c>
      <c r="E6" s="244" t="s">
        <v>3</v>
      </c>
      <c r="F6" s="246" t="s">
        <v>4</v>
      </c>
      <c r="G6" s="248" t="s">
        <v>5</v>
      </c>
      <c r="H6" s="170"/>
      <c r="I6" s="261" t="s">
        <v>120</v>
      </c>
      <c r="J6" s="263" t="s">
        <v>1</v>
      </c>
      <c r="K6" s="244" t="s">
        <v>3</v>
      </c>
      <c r="L6" s="246" t="s">
        <v>4</v>
      </c>
      <c r="M6" s="248" t="s">
        <v>117</v>
      </c>
      <c r="N6" s="35"/>
    </row>
    <row r="7" spans="1:22" ht="13.5" customHeight="1" thickBot="1" x14ac:dyDescent="0.25">
      <c r="B7" s="253"/>
      <c r="C7" s="255"/>
      <c r="D7" s="257"/>
      <c r="E7" s="245"/>
      <c r="F7" s="247"/>
      <c r="G7" s="249"/>
      <c r="H7" s="8"/>
      <c r="I7" s="262"/>
      <c r="J7" s="264"/>
      <c r="K7" s="245"/>
      <c r="L7" s="247"/>
      <c r="M7" s="249"/>
      <c r="N7" s="35"/>
    </row>
    <row r="8" spans="1:22" s="9" customFormat="1" x14ac:dyDescent="0.2">
      <c r="B8" s="13"/>
      <c r="C8" s="13"/>
      <c r="D8" s="38"/>
      <c r="E8" s="40"/>
      <c r="F8" s="41"/>
      <c r="G8" s="38"/>
      <c r="I8" s="34"/>
      <c r="J8" s="34"/>
      <c r="K8" s="34"/>
      <c r="L8" s="34"/>
      <c r="M8" s="34"/>
      <c r="N8" s="35"/>
      <c r="O8" s="61"/>
      <c r="P8" s="61"/>
      <c r="Q8" s="61"/>
      <c r="R8" s="61"/>
    </row>
    <row r="9" spans="1:22" s="9" customFormat="1" ht="13.5" thickBot="1" x14ac:dyDescent="0.25">
      <c r="B9" s="13"/>
      <c r="C9" s="13"/>
      <c r="D9" s="38"/>
      <c r="E9" s="40"/>
      <c r="F9" s="41"/>
      <c r="G9" s="38"/>
      <c r="I9" s="34"/>
      <c r="J9" s="34"/>
      <c r="K9" s="34"/>
      <c r="L9" s="34"/>
      <c r="M9" s="34"/>
      <c r="N9" s="35"/>
      <c r="O9" s="61"/>
      <c r="P9" s="61"/>
      <c r="Q9" s="61"/>
      <c r="R9" s="61"/>
    </row>
    <row r="10" spans="1:22" s="9" customFormat="1" ht="18.75" thickBot="1" x14ac:dyDescent="0.25">
      <c r="B10" s="229" t="s">
        <v>129</v>
      </c>
      <c r="C10" s="230"/>
      <c r="D10" s="230"/>
      <c r="E10" s="230"/>
      <c r="F10" s="230"/>
      <c r="G10" s="230"/>
      <c r="H10" s="230"/>
      <c r="I10" s="230"/>
      <c r="J10" s="230"/>
      <c r="K10" s="230"/>
      <c r="L10" s="230"/>
      <c r="M10" s="231"/>
      <c r="N10" s="35" t="s">
        <v>127</v>
      </c>
      <c r="O10" s="61"/>
      <c r="P10" s="61"/>
      <c r="Q10" s="61"/>
      <c r="R10" s="61"/>
    </row>
    <row r="11" spans="1:22" s="9" customFormat="1" x14ac:dyDescent="0.2">
      <c r="B11" s="58"/>
      <c r="C11" s="13"/>
      <c r="D11" s="38"/>
      <c r="E11" s="40"/>
      <c r="F11" s="41"/>
      <c r="G11" s="38"/>
      <c r="I11" s="34"/>
      <c r="J11" s="34"/>
      <c r="K11" s="34"/>
      <c r="L11" s="34"/>
      <c r="M11" s="65"/>
      <c r="N11" s="35"/>
      <c r="O11" s="61"/>
      <c r="P11" s="61"/>
      <c r="Q11" s="61"/>
      <c r="R11" s="61"/>
    </row>
    <row r="12" spans="1:22" s="81" customFormat="1" ht="24.75" customHeight="1" x14ac:dyDescent="0.2">
      <c r="A12" s="32"/>
      <c r="B12" s="105" t="s">
        <v>130</v>
      </c>
      <c r="C12" s="60"/>
      <c r="D12" s="60"/>
      <c r="E12" s="60"/>
      <c r="F12" s="60"/>
      <c r="G12" s="73"/>
      <c r="H12" s="60"/>
      <c r="I12" s="48"/>
      <c r="J12" s="49"/>
      <c r="K12" s="50"/>
      <c r="L12" s="51"/>
      <c r="M12" s="82"/>
      <c r="N12" s="35"/>
      <c r="O12" s="33"/>
      <c r="P12" s="33"/>
      <c r="Q12" s="33"/>
      <c r="R12" s="33"/>
      <c r="S12" s="32"/>
      <c r="T12" s="32"/>
      <c r="U12" s="32"/>
      <c r="V12" s="32"/>
    </row>
    <row r="13" spans="1:22" s="81" customFormat="1" ht="17.25" customHeight="1" x14ac:dyDescent="0.2">
      <c r="A13" s="32"/>
      <c r="B13" s="145" t="s">
        <v>132</v>
      </c>
      <c r="C13" s="53" t="s">
        <v>46</v>
      </c>
      <c r="D13" s="34"/>
      <c r="E13" s="34"/>
      <c r="F13" s="34"/>
      <c r="G13" s="78"/>
      <c r="H13" s="34"/>
      <c r="I13" s="52" t="s">
        <v>45</v>
      </c>
      <c r="J13" s="53" t="s">
        <v>46</v>
      </c>
      <c r="K13" s="34"/>
      <c r="L13" s="34"/>
      <c r="M13" s="83">
        <f>SUM(M14:M23)</f>
        <v>-5690721</v>
      </c>
      <c r="N13" s="35"/>
      <c r="O13" s="33"/>
      <c r="P13" s="33"/>
      <c r="Q13" s="33"/>
      <c r="R13" s="33"/>
      <c r="S13" s="32"/>
      <c r="T13" s="32"/>
      <c r="U13" s="32"/>
      <c r="V13" s="32"/>
    </row>
    <row r="14" spans="1:22" s="81" customFormat="1" ht="15" customHeight="1" x14ac:dyDescent="0.2">
      <c r="A14" s="32"/>
      <c r="B14" s="77" t="s">
        <v>157</v>
      </c>
      <c r="C14" s="76" t="s">
        <v>138</v>
      </c>
      <c r="D14" s="72">
        <v>39829946.579999998</v>
      </c>
      <c r="E14" s="66">
        <v>274407</v>
      </c>
      <c r="F14" s="67">
        <v>0</v>
      </c>
      <c r="G14" s="71">
        <f>D14-E14+F14</f>
        <v>39555539.579999998</v>
      </c>
      <c r="H14" s="34"/>
      <c r="I14" s="55" t="s">
        <v>47</v>
      </c>
      <c r="J14" s="34" t="s">
        <v>48</v>
      </c>
      <c r="K14" s="66">
        <f>E14</f>
        <v>274407</v>
      </c>
      <c r="L14" s="67">
        <f>F14</f>
        <v>0</v>
      </c>
      <c r="M14" s="104">
        <f>L14-K14</f>
        <v>-274407</v>
      </c>
      <c r="N14" s="35"/>
      <c r="O14" s="33"/>
      <c r="P14" s="33"/>
      <c r="Q14" s="33"/>
      <c r="R14" s="33"/>
      <c r="S14" s="32"/>
      <c r="T14" s="32"/>
      <c r="U14" s="32"/>
      <c r="V14" s="32"/>
    </row>
    <row r="15" spans="1:22" s="81" customFormat="1" ht="15" customHeight="1" x14ac:dyDescent="0.2">
      <c r="A15" s="32"/>
      <c r="B15" s="77" t="s">
        <v>133</v>
      </c>
      <c r="C15" s="76" t="s">
        <v>158</v>
      </c>
      <c r="D15" s="72">
        <v>579357</v>
      </c>
      <c r="E15" s="66">
        <v>0</v>
      </c>
      <c r="F15" s="67">
        <v>56750</v>
      </c>
      <c r="G15" s="71">
        <f t="shared" ref="G15:G23" si="0">D15-E15+F15</f>
        <v>636107</v>
      </c>
      <c r="H15" s="34"/>
      <c r="I15" s="55" t="s">
        <v>47</v>
      </c>
      <c r="J15" s="34" t="s">
        <v>48</v>
      </c>
      <c r="K15" s="66">
        <f t="shared" ref="K15:K23" si="1">E15</f>
        <v>0</v>
      </c>
      <c r="L15" s="67">
        <f t="shared" ref="L15:L23" si="2">F15</f>
        <v>56750</v>
      </c>
      <c r="M15" s="104">
        <f t="shared" ref="M15:M23" si="3">L15-K15</f>
        <v>56750</v>
      </c>
      <c r="N15" s="35"/>
      <c r="O15" s="33"/>
      <c r="P15" s="33"/>
      <c r="Q15" s="33"/>
      <c r="R15" s="33"/>
      <c r="S15" s="32"/>
      <c r="T15" s="32"/>
      <c r="U15" s="32"/>
      <c r="V15" s="32"/>
    </row>
    <row r="16" spans="1:22" s="81" customFormat="1" ht="15" customHeight="1" x14ac:dyDescent="0.2">
      <c r="A16" s="32"/>
      <c r="B16" s="77" t="s">
        <v>159</v>
      </c>
      <c r="C16" s="76" t="s">
        <v>160</v>
      </c>
      <c r="D16" s="72">
        <v>5108580</v>
      </c>
      <c r="E16" s="66">
        <v>0</v>
      </c>
      <c r="F16" s="67">
        <v>1259782</v>
      </c>
      <c r="G16" s="71">
        <f t="shared" si="0"/>
        <v>6368362</v>
      </c>
      <c r="H16" s="34"/>
      <c r="I16" s="55" t="s">
        <v>47</v>
      </c>
      <c r="J16" s="34" t="s">
        <v>48</v>
      </c>
      <c r="K16" s="66">
        <f t="shared" si="1"/>
        <v>0</v>
      </c>
      <c r="L16" s="67">
        <f t="shared" si="2"/>
        <v>1259782</v>
      </c>
      <c r="M16" s="104">
        <f t="shared" si="3"/>
        <v>1259782</v>
      </c>
      <c r="N16" s="35"/>
      <c r="O16" s="33"/>
      <c r="P16" s="33"/>
      <c r="Q16" s="33"/>
      <c r="R16" s="33"/>
      <c r="S16" s="32"/>
      <c r="T16" s="32"/>
      <c r="U16" s="32"/>
      <c r="V16" s="32"/>
    </row>
    <row r="17" spans="1:22" s="81" customFormat="1" ht="15" customHeight="1" x14ac:dyDescent="0.2">
      <c r="A17" s="32"/>
      <c r="B17" s="77" t="s">
        <v>161</v>
      </c>
      <c r="C17" s="76" t="s">
        <v>162</v>
      </c>
      <c r="D17" s="72">
        <v>11855980.869999999</v>
      </c>
      <c r="E17" s="66">
        <v>5300000</v>
      </c>
      <c r="F17" s="67">
        <v>0</v>
      </c>
      <c r="G17" s="71">
        <f t="shared" si="0"/>
        <v>6555980.8699999992</v>
      </c>
      <c r="H17" s="34"/>
      <c r="I17" s="55" t="s">
        <v>47</v>
      </c>
      <c r="J17" s="34" t="s">
        <v>48</v>
      </c>
      <c r="K17" s="66">
        <f t="shared" si="1"/>
        <v>5300000</v>
      </c>
      <c r="L17" s="67">
        <f t="shared" si="2"/>
        <v>0</v>
      </c>
      <c r="M17" s="104">
        <f t="shared" si="3"/>
        <v>-5300000</v>
      </c>
      <c r="N17" s="35"/>
      <c r="O17" s="33"/>
      <c r="P17" s="33"/>
      <c r="Q17" s="33"/>
      <c r="R17" s="33"/>
      <c r="S17" s="32"/>
      <c r="T17" s="32"/>
      <c r="U17" s="32"/>
      <c r="V17" s="32"/>
    </row>
    <row r="18" spans="1:22" s="81" customFormat="1" ht="15" customHeight="1" x14ac:dyDescent="0.2">
      <c r="A18" s="32"/>
      <c r="B18" s="77" t="s">
        <v>163</v>
      </c>
      <c r="C18" s="76" t="s">
        <v>164</v>
      </c>
      <c r="D18" s="72">
        <v>9297021</v>
      </c>
      <c r="E18" s="66">
        <v>450000</v>
      </c>
      <c r="F18" s="67">
        <v>0</v>
      </c>
      <c r="G18" s="71">
        <f t="shared" si="0"/>
        <v>8847021</v>
      </c>
      <c r="H18" s="34"/>
      <c r="I18" s="55" t="s">
        <v>47</v>
      </c>
      <c r="J18" s="34" t="s">
        <v>48</v>
      </c>
      <c r="K18" s="66">
        <f t="shared" si="1"/>
        <v>450000</v>
      </c>
      <c r="L18" s="67">
        <f t="shared" si="2"/>
        <v>0</v>
      </c>
      <c r="M18" s="104">
        <f t="shared" si="3"/>
        <v>-450000</v>
      </c>
      <c r="N18" s="35"/>
      <c r="O18" s="33"/>
      <c r="P18" s="33"/>
      <c r="Q18" s="33"/>
      <c r="R18" s="33"/>
      <c r="S18" s="32"/>
      <c r="T18" s="32"/>
      <c r="U18" s="32"/>
      <c r="V18" s="32"/>
    </row>
    <row r="19" spans="1:22" s="81" customFormat="1" ht="15" customHeight="1" x14ac:dyDescent="0.2">
      <c r="A19" s="32"/>
      <c r="B19" s="77" t="s">
        <v>165</v>
      </c>
      <c r="C19" s="76" t="s">
        <v>166</v>
      </c>
      <c r="D19" s="72">
        <v>6801436</v>
      </c>
      <c r="E19" s="66">
        <v>530000</v>
      </c>
      <c r="F19" s="67">
        <v>0</v>
      </c>
      <c r="G19" s="71">
        <f t="shared" si="0"/>
        <v>6271436</v>
      </c>
      <c r="H19" s="34"/>
      <c r="I19" s="55" t="s">
        <v>49</v>
      </c>
      <c r="J19" s="34" t="s">
        <v>50</v>
      </c>
      <c r="K19" s="66">
        <f t="shared" si="1"/>
        <v>530000</v>
      </c>
      <c r="L19" s="67">
        <f t="shared" si="2"/>
        <v>0</v>
      </c>
      <c r="M19" s="104">
        <f t="shared" si="3"/>
        <v>-530000</v>
      </c>
      <c r="N19" s="35"/>
      <c r="O19" s="33"/>
      <c r="P19" s="33"/>
      <c r="Q19" s="33"/>
      <c r="R19" s="33"/>
      <c r="S19" s="32"/>
      <c r="T19" s="32"/>
      <c r="U19" s="32"/>
      <c r="V19" s="32"/>
    </row>
    <row r="20" spans="1:22" s="81" customFormat="1" ht="20.25" customHeight="1" x14ac:dyDescent="0.2">
      <c r="A20" s="32"/>
      <c r="B20" s="77" t="s">
        <v>167</v>
      </c>
      <c r="C20" s="76" t="s">
        <v>168</v>
      </c>
      <c r="D20" s="72">
        <v>324631</v>
      </c>
      <c r="E20" s="66">
        <v>20000</v>
      </c>
      <c r="F20" s="67">
        <v>0</v>
      </c>
      <c r="G20" s="71">
        <f t="shared" si="0"/>
        <v>304631</v>
      </c>
      <c r="H20" s="34"/>
      <c r="I20" s="55" t="s">
        <v>49</v>
      </c>
      <c r="J20" s="34" t="s">
        <v>50</v>
      </c>
      <c r="K20" s="66">
        <f t="shared" si="1"/>
        <v>20000</v>
      </c>
      <c r="L20" s="67">
        <f t="shared" si="2"/>
        <v>0</v>
      </c>
      <c r="M20" s="104">
        <f t="shared" si="3"/>
        <v>-20000</v>
      </c>
      <c r="N20" s="35"/>
      <c r="O20" s="33"/>
      <c r="P20" s="33"/>
      <c r="Q20" s="33"/>
      <c r="R20" s="33"/>
      <c r="S20" s="32"/>
      <c r="T20" s="32"/>
      <c r="U20" s="32"/>
      <c r="V20" s="32"/>
    </row>
    <row r="21" spans="1:22" s="81" customFormat="1" ht="22.5" customHeight="1" x14ac:dyDescent="0.2">
      <c r="A21" s="32"/>
      <c r="B21" s="77" t="s">
        <v>169</v>
      </c>
      <c r="C21" s="76" t="s">
        <v>170</v>
      </c>
      <c r="D21" s="72">
        <v>3086919</v>
      </c>
      <c r="E21" s="66">
        <v>220000</v>
      </c>
      <c r="F21" s="67">
        <v>0</v>
      </c>
      <c r="G21" s="71">
        <f t="shared" si="0"/>
        <v>2866919</v>
      </c>
      <c r="H21" s="34"/>
      <c r="I21" s="55" t="s">
        <v>49</v>
      </c>
      <c r="J21" s="34" t="s">
        <v>50</v>
      </c>
      <c r="K21" s="66">
        <f t="shared" si="1"/>
        <v>220000</v>
      </c>
      <c r="L21" s="67">
        <f t="shared" si="2"/>
        <v>0</v>
      </c>
      <c r="M21" s="104">
        <f t="shared" si="3"/>
        <v>-220000</v>
      </c>
      <c r="N21" s="35"/>
      <c r="O21" s="33"/>
      <c r="P21" s="33"/>
      <c r="Q21" s="33"/>
      <c r="R21" s="33"/>
      <c r="S21" s="32"/>
      <c r="T21" s="32"/>
      <c r="U21" s="32"/>
      <c r="V21" s="32"/>
    </row>
    <row r="22" spans="1:22" s="81" customFormat="1" ht="15" customHeight="1" x14ac:dyDescent="0.2">
      <c r="A22" s="32"/>
      <c r="B22" s="77" t="s">
        <v>171</v>
      </c>
      <c r="C22" s="76" t="s">
        <v>172</v>
      </c>
      <c r="D22" s="72">
        <v>971791</v>
      </c>
      <c r="E22" s="66">
        <v>70000</v>
      </c>
      <c r="F22" s="67">
        <v>0</v>
      </c>
      <c r="G22" s="71">
        <f t="shared" si="0"/>
        <v>901791</v>
      </c>
      <c r="H22" s="34"/>
      <c r="I22" s="55" t="s">
        <v>49</v>
      </c>
      <c r="J22" s="34" t="s">
        <v>50</v>
      </c>
      <c r="K22" s="66">
        <f t="shared" si="1"/>
        <v>70000</v>
      </c>
      <c r="L22" s="67">
        <f t="shared" si="2"/>
        <v>0</v>
      </c>
      <c r="M22" s="104">
        <f t="shared" si="3"/>
        <v>-70000</v>
      </c>
      <c r="N22" s="35"/>
      <c r="O22" s="33"/>
      <c r="P22" s="33"/>
      <c r="Q22" s="33"/>
      <c r="R22" s="33"/>
      <c r="S22" s="32"/>
      <c r="T22" s="32"/>
      <c r="U22" s="32"/>
      <c r="V22" s="32"/>
    </row>
    <row r="23" spans="1:22" s="81" customFormat="1" ht="15" customHeight="1" x14ac:dyDescent="0.2">
      <c r="A23" s="32"/>
      <c r="B23" s="77" t="s">
        <v>173</v>
      </c>
      <c r="C23" s="76" t="s">
        <v>174</v>
      </c>
      <c r="D23" s="72">
        <v>1978587</v>
      </c>
      <c r="E23" s="66">
        <v>142846</v>
      </c>
      <c r="F23" s="67">
        <v>0</v>
      </c>
      <c r="G23" s="71">
        <f t="shared" si="0"/>
        <v>1835741</v>
      </c>
      <c r="H23" s="34"/>
      <c r="I23" s="55" t="s">
        <v>49</v>
      </c>
      <c r="J23" s="34" t="s">
        <v>50</v>
      </c>
      <c r="K23" s="66">
        <f t="shared" si="1"/>
        <v>142846</v>
      </c>
      <c r="L23" s="67">
        <f t="shared" si="2"/>
        <v>0</v>
      </c>
      <c r="M23" s="104">
        <f t="shared" si="3"/>
        <v>-142846</v>
      </c>
      <c r="N23" s="35"/>
      <c r="O23" s="33"/>
      <c r="P23" s="33"/>
      <c r="Q23" s="33"/>
      <c r="R23" s="33"/>
      <c r="S23" s="32"/>
      <c r="T23" s="32"/>
      <c r="U23" s="32"/>
      <c r="V23" s="32"/>
    </row>
    <row r="24" spans="1:22" s="81" customFormat="1" ht="21.75" customHeight="1" x14ac:dyDescent="0.2">
      <c r="A24" s="32"/>
      <c r="B24" s="151" t="s">
        <v>135</v>
      </c>
      <c r="C24" s="152" t="s">
        <v>126</v>
      </c>
      <c r="D24" s="153"/>
      <c r="E24" s="154"/>
      <c r="F24" s="155"/>
      <c r="G24" s="156"/>
      <c r="H24" s="157"/>
      <c r="I24" s="158" t="s">
        <v>51</v>
      </c>
      <c r="J24" s="152" t="s">
        <v>52</v>
      </c>
      <c r="K24" s="154"/>
      <c r="L24" s="155"/>
      <c r="M24" s="159">
        <f>SUM(M25:M30)</f>
        <v>3283468</v>
      </c>
      <c r="N24" s="35"/>
      <c r="O24" s="33"/>
      <c r="P24" s="33"/>
      <c r="Q24" s="33"/>
      <c r="R24" s="33"/>
      <c r="S24" s="32"/>
      <c r="T24" s="32"/>
      <c r="U24" s="32"/>
      <c r="V24" s="32"/>
    </row>
    <row r="25" spans="1:22" s="81" customFormat="1" ht="16.5" customHeight="1" x14ac:dyDescent="0.2">
      <c r="A25" s="32"/>
      <c r="B25" s="77" t="s">
        <v>175</v>
      </c>
      <c r="C25" s="76" t="s">
        <v>176</v>
      </c>
      <c r="D25" s="72">
        <v>186758.55</v>
      </c>
      <c r="E25" s="66">
        <v>0</v>
      </c>
      <c r="F25" s="67">
        <v>1500000</v>
      </c>
      <c r="G25" s="71">
        <f t="shared" ref="G25:G30" si="4">D25-E25+F25</f>
        <v>1686758.55</v>
      </c>
      <c r="H25" s="157"/>
      <c r="I25" s="54" t="s">
        <v>51</v>
      </c>
      <c r="J25" s="35" t="s">
        <v>118</v>
      </c>
      <c r="K25" s="66">
        <f t="shared" ref="K25:K30" si="5">E25</f>
        <v>0</v>
      </c>
      <c r="L25" s="67">
        <f t="shared" ref="L25:L30" si="6">F25</f>
        <v>1500000</v>
      </c>
      <c r="M25" s="104">
        <f t="shared" ref="M25:M30" si="7">L25-K25</f>
        <v>1500000</v>
      </c>
      <c r="N25" s="35"/>
      <c r="O25" s="33"/>
      <c r="P25" s="33"/>
      <c r="Q25" s="33"/>
      <c r="R25" s="33"/>
      <c r="S25" s="32"/>
      <c r="T25" s="32"/>
      <c r="U25" s="32"/>
      <c r="V25" s="32"/>
    </row>
    <row r="26" spans="1:22" s="81" customFormat="1" ht="16.5" customHeight="1" x14ac:dyDescent="0.2">
      <c r="A26" s="32"/>
      <c r="B26" s="77" t="s">
        <v>177</v>
      </c>
      <c r="C26" s="76" t="s">
        <v>178</v>
      </c>
      <c r="D26" s="72">
        <v>0</v>
      </c>
      <c r="E26" s="66">
        <v>0</v>
      </c>
      <c r="F26" s="67">
        <v>700000</v>
      </c>
      <c r="G26" s="71">
        <f t="shared" si="4"/>
        <v>700000</v>
      </c>
      <c r="H26" s="157"/>
      <c r="I26" s="54" t="s">
        <v>51</v>
      </c>
      <c r="J26" s="35" t="s">
        <v>118</v>
      </c>
      <c r="K26" s="66">
        <f t="shared" si="5"/>
        <v>0</v>
      </c>
      <c r="L26" s="67">
        <f t="shared" si="6"/>
        <v>700000</v>
      </c>
      <c r="M26" s="104">
        <f t="shared" si="7"/>
        <v>700000</v>
      </c>
      <c r="N26" s="35"/>
      <c r="O26" s="33"/>
      <c r="P26" s="33"/>
      <c r="Q26" s="33"/>
      <c r="R26" s="33"/>
      <c r="S26" s="32"/>
      <c r="T26" s="32"/>
      <c r="U26" s="32"/>
      <c r="V26" s="32"/>
    </row>
    <row r="27" spans="1:22" s="81" customFormat="1" ht="24" customHeight="1" x14ac:dyDescent="0.2">
      <c r="A27" s="32"/>
      <c r="B27" s="77" t="s">
        <v>179</v>
      </c>
      <c r="C27" s="76" t="s">
        <v>180</v>
      </c>
      <c r="D27" s="72">
        <v>128468.68</v>
      </c>
      <c r="E27" s="66">
        <v>0</v>
      </c>
      <c r="F27" s="67">
        <v>500000</v>
      </c>
      <c r="G27" s="71">
        <f t="shared" si="4"/>
        <v>628468.67999999993</v>
      </c>
      <c r="H27" s="157"/>
      <c r="I27" s="54" t="s">
        <v>51</v>
      </c>
      <c r="J27" s="35" t="s">
        <v>118</v>
      </c>
      <c r="K27" s="66">
        <f t="shared" si="5"/>
        <v>0</v>
      </c>
      <c r="L27" s="67">
        <f t="shared" si="6"/>
        <v>500000</v>
      </c>
      <c r="M27" s="104">
        <f t="shared" si="7"/>
        <v>500000</v>
      </c>
      <c r="N27" s="35"/>
      <c r="O27" s="33"/>
      <c r="P27" s="33"/>
      <c r="Q27" s="33"/>
      <c r="R27" s="33"/>
      <c r="S27" s="32"/>
      <c r="T27" s="32"/>
      <c r="U27" s="32"/>
      <c r="V27" s="32"/>
    </row>
    <row r="28" spans="1:22" s="81" customFormat="1" ht="16.5" customHeight="1" x14ac:dyDescent="0.2">
      <c r="A28" s="32"/>
      <c r="B28" s="77" t="s">
        <v>181</v>
      </c>
      <c r="C28" s="76" t="s">
        <v>182</v>
      </c>
      <c r="D28" s="72">
        <v>56750</v>
      </c>
      <c r="E28" s="66">
        <v>56750</v>
      </c>
      <c r="F28" s="67">
        <v>0</v>
      </c>
      <c r="G28" s="71">
        <f t="shared" si="4"/>
        <v>0</v>
      </c>
      <c r="H28" s="157"/>
      <c r="I28" s="54" t="s">
        <v>51</v>
      </c>
      <c r="J28" s="35" t="s">
        <v>118</v>
      </c>
      <c r="K28" s="66">
        <f t="shared" si="5"/>
        <v>56750</v>
      </c>
      <c r="L28" s="67">
        <f t="shared" si="6"/>
        <v>0</v>
      </c>
      <c r="M28" s="104">
        <f t="shared" si="7"/>
        <v>-56750</v>
      </c>
      <c r="N28" s="35"/>
      <c r="O28" s="33"/>
      <c r="P28" s="33"/>
      <c r="Q28" s="33"/>
      <c r="R28" s="33"/>
      <c r="S28" s="32"/>
      <c r="T28" s="32"/>
      <c r="U28" s="32"/>
      <c r="V28" s="32"/>
    </row>
    <row r="29" spans="1:22" s="81" customFormat="1" ht="16.5" customHeight="1" x14ac:dyDescent="0.2">
      <c r="A29" s="32"/>
      <c r="B29" s="77" t="s">
        <v>183</v>
      </c>
      <c r="C29" s="76" t="s">
        <v>184</v>
      </c>
      <c r="D29" s="72">
        <v>1896142.64</v>
      </c>
      <c r="E29" s="66">
        <v>0</v>
      </c>
      <c r="F29" s="67">
        <v>800000</v>
      </c>
      <c r="G29" s="71">
        <f t="shared" si="4"/>
        <v>2696142.6399999997</v>
      </c>
      <c r="H29" s="157"/>
      <c r="I29" s="54" t="s">
        <v>51</v>
      </c>
      <c r="J29" s="35" t="s">
        <v>118</v>
      </c>
      <c r="K29" s="66">
        <f t="shared" si="5"/>
        <v>0</v>
      </c>
      <c r="L29" s="67">
        <f t="shared" si="6"/>
        <v>800000</v>
      </c>
      <c r="M29" s="104">
        <f t="shared" si="7"/>
        <v>800000</v>
      </c>
      <c r="N29" s="35"/>
      <c r="O29" s="33"/>
      <c r="P29" s="33"/>
      <c r="Q29" s="33"/>
      <c r="R29" s="33"/>
      <c r="S29" s="32"/>
      <c r="T29" s="32"/>
      <c r="U29" s="32"/>
      <c r="V29" s="32"/>
    </row>
    <row r="30" spans="1:22" s="81" customFormat="1" ht="16.5" customHeight="1" thickBot="1" x14ac:dyDescent="0.25">
      <c r="A30" s="32"/>
      <c r="B30" s="77" t="s">
        <v>185</v>
      </c>
      <c r="C30" s="76" t="s">
        <v>9</v>
      </c>
      <c r="D30" s="72">
        <v>559782</v>
      </c>
      <c r="E30" s="66">
        <v>159782</v>
      </c>
      <c r="F30" s="67">
        <v>0</v>
      </c>
      <c r="G30" s="71">
        <f t="shared" si="4"/>
        <v>400000</v>
      </c>
      <c r="H30" s="157"/>
      <c r="I30" s="54" t="s">
        <v>51</v>
      </c>
      <c r="J30" s="35" t="s">
        <v>118</v>
      </c>
      <c r="K30" s="66">
        <f t="shared" si="5"/>
        <v>159782</v>
      </c>
      <c r="L30" s="67">
        <f t="shared" si="6"/>
        <v>0</v>
      </c>
      <c r="M30" s="104">
        <f t="shared" si="7"/>
        <v>-159782</v>
      </c>
      <c r="N30" s="35"/>
      <c r="O30" s="33"/>
      <c r="P30" s="33"/>
      <c r="Q30" s="33"/>
      <c r="R30" s="33"/>
      <c r="S30" s="32"/>
      <c r="T30" s="32"/>
      <c r="U30" s="32"/>
      <c r="V30" s="32"/>
    </row>
    <row r="31" spans="1:22" s="81" customFormat="1" ht="20.25" customHeight="1" thickBot="1" x14ac:dyDescent="0.25">
      <c r="A31" s="32"/>
      <c r="B31" s="250" t="s">
        <v>131</v>
      </c>
      <c r="C31" s="251"/>
      <c r="D31" s="160">
        <f>SUM(D14:D30)</f>
        <v>82662151.319999993</v>
      </c>
      <c r="E31" s="161">
        <f>SUM(E14:E30)</f>
        <v>7223785</v>
      </c>
      <c r="F31" s="162">
        <f>SUM(F14:F30)</f>
        <v>4816532</v>
      </c>
      <c r="G31" s="163">
        <f>SUM(G14:G30)</f>
        <v>80254898.319999993</v>
      </c>
      <c r="H31" s="164"/>
      <c r="I31" s="165"/>
      <c r="J31" s="166" t="s">
        <v>119</v>
      </c>
      <c r="K31" s="161">
        <f>SUM(K14:K30)</f>
        <v>7223785</v>
      </c>
      <c r="L31" s="162">
        <f>SUM(L14:L30)</f>
        <v>4816532</v>
      </c>
      <c r="M31" s="167">
        <f>+M13+M24</f>
        <v>-2407253</v>
      </c>
      <c r="N31" s="35"/>
      <c r="O31" s="33"/>
      <c r="P31" s="33"/>
      <c r="Q31" s="33"/>
      <c r="R31" s="33"/>
      <c r="S31" s="32"/>
      <c r="T31" s="32"/>
      <c r="U31" s="32"/>
      <c r="V31" s="32"/>
    </row>
    <row r="32" spans="1:22" s="81" customFormat="1" ht="14.25" customHeight="1" x14ac:dyDescent="0.2">
      <c r="A32" s="32"/>
      <c r="B32" s="146"/>
      <c r="C32" s="147"/>
      <c r="D32" s="37"/>
      <c r="E32" s="148"/>
      <c r="F32" s="149"/>
      <c r="G32" s="37"/>
      <c r="H32" s="34"/>
      <c r="I32" s="34"/>
      <c r="J32" s="150"/>
      <c r="K32" s="148"/>
      <c r="L32" s="149"/>
      <c r="M32" s="100"/>
      <c r="N32" s="35"/>
      <c r="O32" s="33"/>
      <c r="P32" s="33"/>
      <c r="Q32" s="33"/>
      <c r="R32" s="33"/>
      <c r="S32" s="32"/>
      <c r="T32" s="32"/>
      <c r="U32" s="32"/>
      <c r="V32" s="32"/>
    </row>
    <row r="33" spans="1:22" s="81" customFormat="1" ht="14.25" customHeight="1" x14ac:dyDescent="0.2">
      <c r="A33" s="32"/>
      <c r="B33" s="105" t="s">
        <v>136</v>
      </c>
      <c r="C33" s="60"/>
      <c r="D33" s="60"/>
      <c r="E33" s="60"/>
      <c r="F33" s="60"/>
      <c r="G33" s="73"/>
      <c r="H33" s="60"/>
      <c r="I33" s="48"/>
      <c r="J33" s="49"/>
      <c r="K33" s="50"/>
      <c r="L33" s="51"/>
      <c r="M33" s="82"/>
      <c r="N33" s="35"/>
      <c r="O33" s="33"/>
      <c r="P33" s="33"/>
      <c r="Q33" s="33"/>
      <c r="R33" s="33"/>
      <c r="S33" s="32"/>
      <c r="T33" s="32"/>
      <c r="U33" s="32"/>
      <c r="V33" s="32"/>
    </row>
    <row r="34" spans="1:22" s="81" customFormat="1" ht="14.25" customHeight="1" x14ac:dyDescent="0.2">
      <c r="A34" s="32"/>
      <c r="B34" s="145" t="s">
        <v>139</v>
      </c>
      <c r="C34" s="53" t="s">
        <v>46</v>
      </c>
      <c r="D34" s="35"/>
      <c r="E34" s="34"/>
      <c r="F34" s="34"/>
      <c r="G34" s="78"/>
      <c r="H34" s="34"/>
      <c r="I34" s="52" t="s">
        <v>45</v>
      </c>
      <c r="J34" s="53" t="s">
        <v>46</v>
      </c>
      <c r="K34" s="34"/>
      <c r="L34" s="34"/>
      <c r="M34" s="83">
        <f>SUM(M35:M42)</f>
        <v>-8030000</v>
      </c>
      <c r="N34" s="35"/>
      <c r="O34" s="33"/>
      <c r="P34" s="33"/>
      <c r="Q34" s="33"/>
      <c r="R34" s="33"/>
      <c r="S34" s="32"/>
      <c r="T34" s="32"/>
      <c r="U34" s="32"/>
      <c r="V34" s="32"/>
    </row>
    <row r="35" spans="1:22" s="81" customFormat="1" ht="14.25" customHeight="1" x14ac:dyDescent="0.2">
      <c r="A35" s="32"/>
      <c r="B35" s="77" t="s">
        <v>137</v>
      </c>
      <c r="C35" s="76" t="s">
        <v>138</v>
      </c>
      <c r="D35" s="72">
        <v>6521861.1399999997</v>
      </c>
      <c r="E35" s="66">
        <v>3000000</v>
      </c>
      <c r="F35" s="67">
        <v>0</v>
      </c>
      <c r="G35" s="71">
        <f t="shared" ref="G35:G42" si="8">D35-E35+F35</f>
        <v>3521861.1399999997</v>
      </c>
      <c r="H35" s="34"/>
      <c r="I35" s="55" t="s">
        <v>47</v>
      </c>
      <c r="J35" s="34" t="s">
        <v>48</v>
      </c>
      <c r="K35" s="66">
        <f t="shared" ref="K35:K42" si="9">E35</f>
        <v>3000000</v>
      </c>
      <c r="L35" s="67">
        <f t="shared" ref="L35:L42" si="10">F35</f>
        <v>0</v>
      </c>
      <c r="M35" s="104">
        <f t="shared" ref="M35:M42" si="11">L35-K35</f>
        <v>-3000000</v>
      </c>
      <c r="N35" s="35"/>
      <c r="O35" s="33"/>
      <c r="P35" s="33"/>
      <c r="Q35" s="33"/>
      <c r="R35" s="33"/>
      <c r="S35" s="32"/>
      <c r="T35" s="32"/>
      <c r="U35" s="32"/>
      <c r="V35" s="32"/>
    </row>
    <row r="36" spans="1:22" s="81" customFormat="1" ht="14.25" customHeight="1" x14ac:dyDescent="0.2">
      <c r="A36" s="32"/>
      <c r="B36" s="77" t="s">
        <v>186</v>
      </c>
      <c r="C36" s="76" t="s">
        <v>162</v>
      </c>
      <c r="D36" s="72">
        <v>4669533.2300000004</v>
      </c>
      <c r="E36" s="66">
        <v>3000000</v>
      </c>
      <c r="F36" s="67">
        <v>0</v>
      </c>
      <c r="G36" s="71">
        <f t="shared" si="8"/>
        <v>1669533.2300000004</v>
      </c>
      <c r="H36" s="34"/>
      <c r="I36" s="55" t="s">
        <v>47</v>
      </c>
      <c r="J36" s="34" t="s">
        <v>48</v>
      </c>
      <c r="K36" s="66">
        <f t="shared" si="9"/>
        <v>3000000</v>
      </c>
      <c r="L36" s="67">
        <f t="shared" si="10"/>
        <v>0</v>
      </c>
      <c r="M36" s="104">
        <f t="shared" si="11"/>
        <v>-3000000</v>
      </c>
      <c r="N36" s="35"/>
      <c r="O36" s="33"/>
      <c r="P36" s="33"/>
      <c r="Q36" s="33"/>
      <c r="R36" s="33"/>
      <c r="S36" s="32"/>
      <c r="T36" s="32"/>
      <c r="U36" s="32"/>
      <c r="V36" s="32"/>
    </row>
    <row r="37" spans="1:22" s="81" customFormat="1" ht="14.25" customHeight="1" x14ac:dyDescent="0.2">
      <c r="A37" s="32"/>
      <c r="B37" s="77" t="s">
        <v>187</v>
      </c>
      <c r="C37" s="76" t="s">
        <v>164</v>
      </c>
      <c r="D37" s="72">
        <v>1162273</v>
      </c>
      <c r="E37" s="66">
        <v>750000</v>
      </c>
      <c r="F37" s="67">
        <v>0</v>
      </c>
      <c r="G37" s="71">
        <f t="shared" si="8"/>
        <v>412273</v>
      </c>
      <c r="H37" s="34"/>
      <c r="I37" s="55" t="s">
        <v>47</v>
      </c>
      <c r="J37" s="34" t="s">
        <v>48</v>
      </c>
      <c r="K37" s="66">
        <f t="shared" si="9"/>
        <v>750000</v>
      </c>
      <c r="L37" s="67">
        <f t="shared" si="10"/>
        <v>0</v>
      </c>
      <c r="M37" s="104">
        <f t="shared" si="11"/>
        <v>-750000</v>
      </c>
      <c r="N37" s="35"/>
      <c r="O37" s="33"/>
      <c r="P37" s="33"/>
      <c r="Q37" s="33"/>
      <c r="R37" s="33"/>
      <c r="S37" s="32"/>
      <c r="T37" s="32"/>
      <c r="U37" s="32"/>
      <c r="V37" s="32"/>
    </row>
    <row r="38" spans="1:22" s="81" customFormat="1" ht="14.25" customHeight="1" x14ac:dyDescent="0.2">
      <c r="A38" s="32"/>
      <c r="B38" s="77" t="s">
        <v>188</v>
      </c>
      <c r="C38" s="76" t="s">
        <v>166</v>
      </c>
      <c r="D38" s="72">
        <v>1410037</v>
      </c>
      <c r="E38" s="66">
        <v>650000</v>
      </c>
      <c r="F38" s="67">
        <v>0</v>
      </c>
      <c r="G38" s="71">
        <f t="shared" si="8"/>
        <v>760037</v>
      </c>
      <c r="H38" s="34"/>
      <c r="I38" s="55" t="s">
        <v>49</v>
      </c>
      <c r="J38" s="34" t="s">
        <v>50</v>
      </c>
      <c r="K38" s="66">
        <f t="shared" si="9"/>
        <v>650000</v>
      </c>
      <c r="L38" s="67">
        <f t="shared" si="10"/>
        <v>0</v>
      </c>
      <c r="M38" s="104">
        <f t="shared" si="11"/>
        <v>-650000</v>
      </c>
      <c r="N38" s="35"/>
      <c r="O38" s="33"/>
      <c r="P38" s="33"/>
      <c r="Q38" s="33"/>
      <c r="R38" s="33"/>
      <c r="S38" s="32"/>
      <c r="T38" s="32"/>
      <c r="U38" s="32"/>
      <c r="V38" s="32"/>
    </row>
    <row r="39" spans="1:22" s="81" customFormat="1" ht="19.5" customHeight="1" x14ac:dyDescent="0.2">
      <c r="A39" s="32"/>
      <c r="B39" s="77" t="s">
        <v>189</v>
      </c>
      <c r="C39" s="76" t="s">
        <v>168</v>
      </c>
      <c r="D39" s="72">
        <v>69924</v>
      </c>
      <c r="E39" s="66">
        <v>30000</v>
      </c>
      <c r="F39" s="67">
        <v>0</v>
      </c>
      <c r="G39" s="71">
        <f t="shared" si="8"/>
        <v>39924</v>
      </c>
      <c r="H39" s="34"/>
      <c r="I39" s="55" t="s">
        <v>49</v>
      </c>
      <c r="J39" s="34" t="s">
        <v>50</v>
      </c>
      <c r="K39" s="66">
        <f t="shared" si="9"/>
        <v>30000</v>
      </c>
      <c r="L39" s="67">
        <f t="shared" si="10"/>
        <v>0</v>
      </c>
      <c r="M39" s="104">
        <f t="shared" si="11"/>
        <v>-30000</v>
      </c>
      <c r="N39" s="35"/>
      <c r="O39" s="33"/>
      <c r="P39" s="33"/>
      <c r="Q39" s="33"/>
      <c r="R39" s="33"/>
      <c r="S39" s="32"/>
      <c r="T39" s="32"/>
      <c r="U39" s="32"/>
      <c r="V39" s="32"/>
    </row>
    <row r="40" spans="1:22" s="81" customFormat="1" ht="18.75" customHeight="1" x14ac:dyDescent="0.2">
      <c r="A40" s="32"/>
      <c r="B40" s="77" t="s">
        <v>190</v>
      </c>
      <c r="C40" s="76" t="s">
        <v>170</v>
      </c>
      <c r="D40" s="72">
        <v>740215</v>
      </c>
      <c r="E40" s="66">
        <v>300000</v>
      </c>
      <c r="F40" s="67">
        <v>0</v>
      </c>
      <c r="G40" s="71">
        <f t="shared" si="8"/>
        <v>440215</v>
      </c>
      <c r="H40" s="34"/>
      <c r="I40" s="55" t="s">
        <v>49</v>
      </c>
      <c r="J40" s="34" t="s">
        <v>50</v>
      </c>
      <c r="K40" s="66">
        <f t="shared" si="9"/>
        <v>300000</v>
      </c>
      <c r="L40" s="67">
        <f t="shared" si="10"/>
        <v>0</v>
      </c>
      <c r="M40" s="104">
        <f t="shared" si="11"/>
        <v>-300000</v>
      </c>
      <c r="N40" s="35"/>
      <c r="O40" s="33"/>
      <c r="P40" s="33"/>
      <c r="Q40" s="33"/>
      <c r="R40" s="33"/>
      <c r="S40" s="32"/>
      <c r="T40" s="32"/>
      <c r="U40" s="32"/>
      <c r="V40" s="32"/>
    </row>
    <row r="41" spans="1:22" s="81" customFormat="1" ht="14.25" customHeight="1" x14ac:dyDescent="0.2">
      <c r="A41" s="32"/>
      <c r="B41" s="77" t="s">
        <v>191</v>
      </c>
      <c r="C41" s="76" t="s">
        <v>172</v>
      </c>
      <c r="D41" s="72">
        <v>209768</v>
      </c>
      <c r="E41" s="66">
        <v>100000</v>
      </c>
      <c r="F41" s="67">
        <v>0</v>
      </c>
      <c r="G41" s="71">
        <f t="shared" si="8"/>
        <v>109768</v>
      </c>
      <c r="H41" s="34"/>
      <c r="I41" s="55" t="s">
        <v>49</v>
      </c>
      <c r="J41" s="34" t="s">
        <v>50</v>
      </c>
      <c r="K41" s="66">
        <f t="shared" si="9"/>
        <v>100000</v>
      </c>
      <c r="L41" s="67">
        <f t="shared" si="10"/>
        <v>0</v>
      </c>
      <c r="M41" s="104">
        <f t="shared" si="11"/>
        <v>-100000</v>
      </c>
      <c r="N41" s="35"/>
      <c r="O41" s="33"/>
      <c r="P41" s="33"/>
      <c r="Q41" s="33"/>
      <c r="R41" s="33"/>
      <c r="S41" s="32"/>
      <c r="T41" s="32"/>
      <c r="U41" s="32"/>
      <c r="V41" s="32"/>
    </row>
    <row r="42" spans="1:22" s="81" customFormat="1" ht="14.25" customHeight="1" x14ac:dyDescent="0.2">
      <c r="A42" s="32"/>
      <c r="B42" s="77" t="s">
        <v>192</v>
      </c>
      <c r="C42" s="76" t="s">
        <v>174</v>
      </c>
      <c r="D42" s="72">
        <v>419536</v>
      </c>
      <c r="E42" s="66">
        <v>200000</v>
      </c>
      <c r="F42" s="67">
        <v>0</v>
      </c>
      <c r="G42" s="71">
        <f t="shared" si="8"/>
        <v>219536</v>
      </c>
      <c r="H42" s="34"/>
      <c r="I42" s="55" t="s">
        <v>49</v>
      </c>
      <c r="J42" s="34" t="s">
        <v>50</v>
      </c>
      <c r="K42" s="66">
        <f t="shared" si="9"/>
        <v>200000</v>
      </c>
      <c r="L42" s="67">
        <f t="shared" si="10"/>
        <v>0</v>
      </c>
      <c r="M42" s="104">
        <f t="shared" si="11"/>
        <v>-200000</v>
      </c>
      <c r="N42" s="35"/>
      <c r="O42" s="33"/>
      <c r="P42" s="33"/>
      <c r="Q42" s="33"/>
      <c r="R42" s="33"/>
      <c r="S42" s="32"/>
      <c r="T42" s="32"/>
      <c r="U42" s="32"/>
      <c r="V42" s="32"/>
    </row>
    <row r="43" spans="1:22" s="81" customFormat="1" ht="14.25" customHeight="1" thickBot="1" x14ac:dyDescent="0.25">
      <c r="A43" s="32"/>
      <c r="B43" s="217" t="s">
        <v>141</v>
      </c>
      <c r="C43" s="218"/>
      <c r="D43" s="69">
        <f>SUM(D35:D42)</f>
        <v>15203147.370000001</v>
      </c>
      <c r="E43" s="70">
        <f t="shared" ref="E43:G43" si="12">SUM(E35:E42)</f>
        <v>8030000</v>
      </c>
      <c r="F43" s="68">
        <f t="shared" si="12"/>
        <v>0</v>
      </c>
      <c r="G43" s="36">
        <f t="shared" si="12"/>
        <v>7173147.3700000001</v>
      </c>
      <c r="H43" s="113"/>
      <c r="I43" s="106"/>
      <c r="J43" s="107" t="s">
        <v>119</v>
      </c>
      <c r="K43" s="108">
        <f>SUM(K35:K42)</f>
        <v>8030000</v>
      </c>
      <c r="L43" s="109">
        <f>SUM(L35:L42)</f>
        <v>0</v>
      </c>
      <c r="M43" s="110">
        <f>M34</f>
        <v>-8030000</v>
      </c>
      <c r="N43" s="35"/>
      <c r="O43" s="33"/>
      <c r="P43" s="33"/>
      <c r="Q43" s="33"/>
      <c r="R43" s="33"/>
      <c r="S43" s="32"/>
      <c r="T43" s="32"/>
      <c r="U43" s="32"/>
      <c r="V43" s="32"/>
    </row>
    <row r="44" spans="1:22" s="81" customFormat="1" ht="14.25" customHeight="1" thickBot="1" x14ac:dyDescent="0.25">
      <c r="A44" s="32"/>
      <c r="B44" s="146"/>
      <c r="C44" s="147"/>
      <c r="D44" s="37"/>
      <c r="E44" s="148"/>
      <c r="F44" s="149"/>
      <c r="G44" s="37"/>
      <c r="H44" s="34"/>
      <c r="I44" s="34"/>
      <c r="J44" s="150"/>
      <c r="K44" s="148"/>
      <c r="L44" s="149"/>
      <c r="M44" s="100"/>
      <c r="N44" s="35"/>
      <c r="O44" s="33"/>
      <c r="P44" s="33"/>
      <c r="Q44" s="33"/>
      <c r="R44" s="33"/>
      <c r="S44" s="32"/>
      <c r="T44" s="32"/>
      <c r="U44" s="32"/>
      <c r="V44" s="32"/>
    </row>
    <row r="45" spans="1:22" s="81" customFormat="1" ht="20.25" customHeight="1" thickBot="1" x14ac:dyDescent="0.25">
      <c r="A45" s="32"/>
      <c r="B45" s="232" t="s">
        <v>128</v>
      </c>
      <c r="C45" s="233"/>
      <c r="D45" s="45">
        <f>+D43+D31</f>
        <v>97865298.689999998</v>
      </c>
      <c r="E45" s="45">
        <f t="shared" ref="E45:G45" si="13">+E43+E31</f>
        <v>15253785</v>
      </c>
      <c r="F45" s="45">
        <f t="shared" si="13"/>
        <v>4816532</v>
      </c>
      <c r="G45" s="45">
        <f t="shared" si="13"/>
        <v>87428045.689999998</v>
      </c>
      <c r="H45" s="56"/>
      <c r="I45" s="232" t="s">
        <v>128</v>
      </c>
      <c r="J45" s="233"/>
      <c r="K45" s="45">
        <f>+K43+K31</f>
        <v>15253785</v>
      </c>
      <c r="L45" s="45">
        <f>+L43+L31</f>
        <v>4816532</v>
      </c>
      <c r="M45" s="46">
        <f>+M43+M31</f>
        <v>-10437253</v>
      </c>
      <c r="N45" s="35"/>
      <c r="O45" s="33"/>
      <c r="P45" s="33"/>
      <c r="Q45" s="33"/>
      <c r="R45" s="33"/>
      <c r="S45" s="32"/>
      <c r="T45" s="32"/>
      <c r="U45" s="32"/>
      <c r="V45" s="32"/>
    </row>
    <row r="46" spans="1:22" s="81" customFormat="1" ht="14.25" customHeight="1" thickBot="1" x14ac:dyDescent="0.25">
      <c r="A46" s="32"/>
      <c r="B46" s="147"/>
      <c r="C46" s="147"/>
      <c r="D46" s="37"/>
      <c r="E46" s="148"/>
      <c r="F46" s="149"/>
      <c r="G46" s="37"/>
      <c r="H46" s="34"/>
      <c r="I46" s="34"/>
      <c r="J46" s="150"/>
      <c r="K46" s="148"/>
      <c r="L46" s="149"/>
      <c r="M46" s="37"/>
      <c r="N46" s="35"/>
      <c r="O46" s="33"/>
      <c r="P46" s="33"/>
      <c r="Q46" s="33"/>
      <c r="R46" s="33"/>
      <c r="S46" s="32"/>
      <c r="T46" s="32"/>
      <c r="U46" s="32"/>
      <c r="V46" s="32"/>
    </row>
    <row r="47" spans="1:22" s="81" customFormat="1" ht="14.25" customHeight="1" thickBot="1" x14ac:dyDescent="0.25">
      <c r="A47" s="32"/>
      <c r="B47" s="229" t="s">
        <v>7</v>
      </c>
      <c r="C47" s="230"/>
      <c r="D47" s="230"/>
      <c r="E47" s="230"/>
      <c r="F47" s="230"/>
      <c r="G47" s="230"/>
      <c r="H47" s="230"/>
      <c r="I47" s="230"/>
      <c r="J47" s="230"/>
      <c r="K47" s="230"/>
      <c r="L47" s="230"/>
      <c r="M47" s="231"/>
      <c r="N47" s="35" t="s">
        <v>357</v>
      </c>
      <c r="O47" s="33"/>
      <c r="P47" s="33"/>
      <c r="Q47" s="33"/>
      <c r="R47" s="33"/>
      <c r="S47" s="32"/>
      <c r="T47" s="32"/>
      <c r="U47" s="32"/>
      <c r="V47" s="32"/>
    </row>
    <row r="48" spans="1:22" s="81" customFormat="1" ht="11.25" customHeight="1" x14ac:dyDescent="0.2">
      <c r="A48" s="32"/>
      <c r="B48" s="144"/>
      <c r="C48" s="33"/>
      <c r="D48" s="42"/>
      <c r="E48" s="43"/>
      <c r="F48" s="44"/>
      <c r="G48" s="42"/>
      <c r="H48" s="32"/>
      <c r="I48" s="34"/>
      <c r="J48" s="34"/>
      <c r="K48" s="34"/>
      <c r="L48" s="34"/>
      <c r="M48" s="65"/>
      <c r="N48" s="35"/>
      <c r="O48" s="33"/>
      <c r="P48" s="33"/>
      <c r="Q48" s="33"/>
      <c r="R48" s="33"/>
      <c r="S48" s="32"/>
      <c r="T48" s="32"/>
      <c r="U48" s="32"/>
      <c r="V48" s="32"/>
    </row>
    <row r="49" spans="1:22" s="81" customFormat="1" ht="15" customHeight="1" x14ac:dyDescent="0.2">
      <c r="A49" s="32"/>
      <c r="B49" s="89" t="s">
        <v>197</v>
      </c>
      <c r="C49" s="90"/>
      <c r="D49" s="91"/>
      <c r="E49" s="92"/>
      <c r="F49" s="93"/>
      <c r="G49" s="94"/>
      <c r="H49" s="101"/>
      <c r="I49" s="59"/>
      <c r="J49" s="60"/>
      <c r="K49" s="60"/>
      <c r="L49" s="60"/>
      <c r="M49" s="62"/>
      <c r="N49" s="35"/>
      <c r="O49" s="33"/>
      <c r="P49" s="33"/>
      <c r="Q49" s="33"/>
      <c r="R49" s="33"/>
      <c r="S49" s="32"/>
      <c r="T49" s="32"/>
      <c r="U49" s="32"/>
      <c r="V49" s="32"/>
    </row>
    <row r="50" spans="1:22" s="81" customFormat="1" ht="15" customHeight="1" x14ac:dyDescent="0.2">
      <c r="A50" s="32"/>
      <c r="B50" s="145" t="s">
        <v>203</v>
      </c>
      <c r="C50" s="53" t="s">
        <v>46</v>
      </c>
      <c r="D50" s="72"/>
      <c r="E50" s="66"/>
      <c r="F50" s="67"/>
      <c r="G50" s="71"/>
      <c r="H50" s="102"/>
      <c r="I50" s="52" t="s">
        <v>45</v>
      </c>
      <c r="J50" s="53" t="s">
        <v>46</v>
      </c>
      <c r="K50" s="34"/>
      <c r="L50" s="34"/>
      <c r="M50" s="83">
        <f>+M51+M52</f>
        <v>0</v>
      </c>
      <c r="N50" s="35"/>
      <c r="O50" s="33"/>
      <c r="P50" s="33"/>
      <c r="Q50" s="33"/>
      <c r="R50" s="33"/>
      <c r="S50" s="32"/>
      <c r="T50" s="32"/>
      <c r="U50" s="32"/>
      <c r="V50" s="32"/>
    </row>
    <row r="51" spans="1:22" s="81" customFormat="1" ht="15" customHeight="1" x14ac:dyDescent="0.2">
      <c r="A51" s="32"/>
      <c r="B51" s="77" t="s">
        <v>195</v>
      </c>
      <c r="C51" s="35" t="s">
        <v>158</v>
      </c>
      <c r="D51" s="72">
        <v>8148.67</v>
      </c>
      <c r="E51" s="66">
        <v>0</v>
      </c>
      <c r="F51" s="67">
        <v>341725</v>
      </c>
      <c r="G51" s="71">
        <f t="shared" ref="G51:G52" si="14">D51-E51+F51</f>
        <v>349873.67</v>
      </c>
      <c r="H51" s="102"/>
      <c r="I51" s="55" t="s">
        <v>47</v>
      </c>
      <c r="J51" s="34" t="s">
        <v>48</v>
      </c>
      <c r="K51" s="66">
        <f t="shared" ref="K51:K52" si="15">E51</f>
        <v>0</v>
      </c>
      <c r="L51" s="67">
        <f t="shared" ref="L51:L52" si="16">F51</f>
        <v>341725</v>
      </c>
      <c r="M51" s="104">
        <f t="shared" ref="M51:M52" si="17">L51-K51</f>
        <v>341725</v>
      </c>
      <c r="N51" s="35"/>
      <c r="O51" s="33"/>
      <c r="P51" s="33"/>
      <c r="Q51" s="33"/>
      <c r="R51" s="33"/>
      <c r="S51" s="32"/>
      <c r="T51" s="32"/>
      <c r="U51" s="32"/>
      <c r="V51" s="32"/>
    </row>
    <row r="52" spans="1:22" s="81" customFormat="1" ht="15" customHeight="1" x14ac:dyDescent="0.2">
      <c r="A52" s="32"/>
      <c r="B52" s="77" t="s">
        <v>193</v>
      </c>
      <c r="C52" s="35" t="s">
        <v>194</v>
      </c>
      <c r="D52" s="72">
        <v>1414309.36</v>
      </c>
      <c r="E52" s="66">
        <v>341725</v>
      </c>
      <c r="F52" s="67">
        <v>0</v>
      </c>
      <c r="G52" s="71">
        <f t="shared" si="14"/>
        <v>1072584.3600000001</v>
      </c>
      <c r="H52" s="102"/>
      <c r="I52" s="55" t="s">
        <v>47</v>
      </c>
      <c r="J52" s="34" t="s">
        <v>48</v>
      </c>
      <c r="K52" s="66">
        <f t="shared" si="15"/>
        <v>341725</v>
      </c>
      <c r="L52" s="67">
        <f t="shared" si="16"/>
        <v>0</v>
      </c>
      <c r="M52" s="104">
        <f t="shared" si="17"/>
        <v>-341725</v>
      </c>
      <c r="N52" s="35"/>
      <c r="O52" s="33"/>
      <c r="P52" s="33"/>
      <c r="Q52" s="33"/>
      <c r="R52" s="33"/>
      <c r="S52" s="32"/>
      <c r="T52" s="32"/>
      <c r="U52" s="32"/>
      <c r="V52" s="32"/>
    </row>
    <row r="53" spans="1:22" s="81" customFormat="1" ht="15" customHeight="1" x14ac:dyDescent="0.2">
      <c r="A53" s="32"/>
      <c r="B53" s="217" t="s">
        <v>196</v>
      </c>
      <c r="C53" s="218"/>
      <c r="D53" s="69">
        <f>SUM(D51:D52)</f>
        <v>1422458.03</v>
      </c>
      <c r="E53" s="70">
        <f>SUM(E51:E52)</f>
        <v>341725</v>
      </c>
      <c r="F53" s="68">
        <f>SUM(F51:F52)</f>
        <v>341725</v>
      </c>
      <c r="G53" s="36">
        <f>SUM(G51:G52)</f>
        <v>1422458.03</v>
      </c>
      <c r="H53" s="177"/>
      <c r="I53" s="79"/>
      <c r="J53" s="80" t="s">
        <v>119</v>
      </c>
      <c r="K53" s="70">
        <f>SUM(K50:K52)</f>
        <v>341725</v>
      </c>
      <c r="L53" s="68">
        <f>SUM(L50:L52)</f>
        <v>341725</v>
      </c>
      <c r="M53" s="63">
        <f>M44</f>
        <v>0</v>
      </c>
      <c r="N53" s="35"/>
      <c r="O53" s="33"/>
      <c r="P53" s="33"/>
      <c r="Q53" s="33"/>
      <c r="R53" s="33"/>
      <c r="S53" s="32"/>
      <c r="T53" s="32"/>
      <c r="U53" s="32"/>
      <c r="V53" s="32"/>
    </row>
    <row r="54" spans="1:22" s="81" customFormat="1" ht="6.75" customHeight="1" x14ac:dyDescent="0.2">
      <c r="A54" s="32"/>
      <c r="B54" s="144"/>
      <c r="C54" s="33"/>
      <c r="D54" s="42"/>
      <c r="E54" s="43"/>
      <c r="F54" s="44"/>
      <c r="G54" s="42"/>
      <c r="H54" s="32"/>
      <c r="I54" s="34"/>
      <c r="J54" s="34"/>
      <c r="K54" s="34"/>
      <c r="L54" s="34"/>
      <c r="M54" s="65"/>
      <c r="N54" s="35"/>
      <c r="O54" s="33"/>
      <c r="P54" s="33"/>
      <c r="Q54" s="33"/>
      <c r="R54" s="33"/>
      <c r="S54" s="32"/>
      <c r="T54" s="32"/>
      <c r="U54" s="32"/>
      <c r="V54" s="32"/>
    </row>
    <row r="55" spans="1:22" s="81" customFormat="1" ht="15.75" customHeight="1" x14ac:dyDescent="0.2">
      <c r="A55" s="32"/>
      <c r="B55" s="89" t="s">
        <v>216</v>
      </c>
      <c r="C55" s="90"/>
      <c r="D55" s="91"/>
      <c r="E55" s="92"/>
      <c r="F55" s="93"/>
      <c r="G55" s="94"/>
      <c r="H55" s="101"/>
      <c r="I55" s="59"/>
      <c r="J55" s="60"/>
      <c r="K55" s="60"/>
      <c r="L55" s="60"/>
      <c r="M55" s="62"/>
      <c r="N55" s="35"/>
      <c r="O55" s="33"/>
      <c r="P55" s="33"/>
      <c r="Q55" s="33"/>
      <c r="R55" s="33"/>
      <c r="S55" s="32"/>
      <c r="T55" s="32"/>
      <c r="U55" s="32"/>
      <c r="V55" s="32"/>
    </row>
    <row r="56" spans="1:22" s="81" customFormat="1" ht="12" x14ac:dyDescent="0.2">
      <c r="A56" s="32"/>
      <c r="B56" s="145" t="s">
        <v>204</v>
      </c>
      <c r="C56" s="53" t="s">
        <v>46</v>
      </c>
      <c r="D56" s="72"/>
      <c r="E56" s="66"/>
      <c r="F56" s="67"/>
      <c r="G56" s="71"/>
      <c r="H56" s="102"/>
      <c r="I56" s="52" t="s">
        <v>45</v>
      </c>
      <c r="J56" s="53" t="s">
        <v>46</v>
      </c>
      <c r="K56" s="34"/>
      <c r="L56" s="34"/>
      <c r="M56" s="83">
        <f>M57</f>
        <v>-174000</v>
      </c>
      <c r="N56" s="35"/>
      <c r="O56" s="33"/>
      <c r="P56" s="33"/>
      <c r="Q56" s="33"/>
      <c r="R56" s="33"/>
      <c r="S56" s="32"/>
      <c r="T56" s="32"/>
      <c r="U56" s="32"/>
      <c r="V56" s="32"/>
    </row>
    <row r="57" spans="1:22" s="81" customFormat="1" ht="15.75" customHeight="1" x14ac:dyDescent="0.2">
      <c r="A57" s="32"/>
      <c r="B57" s="77" t="s">
        <v>198</v>
      </c>
      <c r="C57" s="35" t="s">
        <v>194</v>
      </c>
      <c r="D57" s="72">
        <v>324663.21999999997</v>
      </c>
      <c r="E57" s="66">
        <v>174000</v>
      </c>
      <c r="F57" s="67">
        <v>0</v>
      </c>
      <c r="G57" s="71">
        <f t="shared" ref="G57:G61" si="18">D57-E57+F57</f>
        <v>150663.21999999997</v>
      </c>
      <c r="H57" s="102"/>
      <c r="I57" s="55" t="s">
        <v>47</v>
      </c>
      <c r="J57" s="34" t="s">
        <v>48</v>
      </c>
      <c r="K57" s="66">
        <f t="shared" ref="K57" si="19">E57</f>
        <v>174000</v>
      </c>
      <c r="L57" s="67">
        <f t="shared" ref="L57" si="20">F57</f>
        <v>0</v>
      </c>
      <c r="M57" s="104">
        <f t="shared" ref="M57" si="21">L57-K57</f>
        <v>-174000</v>
      </c>
      <c r="N57" s="35"/>
      <c r="O57" s="33"/>
      <c r="P57" s="33"/>
      <c r="Q57" s="33"/>
      <c r="R57" s="33"/>
      <c r="S57" s="32"/>
      <c r="T57" s="32"/>
      <c r="U57" s="32"/>
      <c r="V57" s="32"/>
    </row>
    <row r="58" spans="1:22" s="81" customFormat="1" ht="12" x14ac:dyDescent="0.2">
      <c r="A58" s="32"/>
      <c r="B58" s="145" t="s">
        <v>205</v>
      </c>
      <c r="C58" s="53" t="s">
        <v>126</v>
      </c>
      <c r="D58" s="72"/>
      <c r="E58" s="66"/>
      <c r="F58" s="67"/>
      <c r="G58" s="71">
        <f t="shared" si="18"/>
        <v>0</v>
      </c>
      <c r="H58" s="102"/>
      <c r="I58" s="52" t="s">
        <v>51</v>
      </c>
      <c r="J58" s="53" t="s">
        <v>52</v>
      </c>
      <c r="K58" s="34"/>
      <c r="L58" s="34"/>
      <c r="M58" s="83">
        <f>M59+M60+M61</f>
        <v>174000</v>
      </c>
      <c r="N58" s="35"/>
      <c r="O58" s="33"/>
      <c r="P58" s="33"/>
      <c r="Q58" s="33"/>
      <c r="R58" s="33"/>
      <c r="S58" s="32"/>
      <c r="T58" s="32"/>
      <c r="U58" s="32"/>
      <c r="V58" s="32"/>
    </row>
    <row r="59" spans="1:22" s="81" customFormat="1" ht="15.75" customHeight="1" x14ac:dyDescent="0.2">
      <c r="A59" s="32"/>
      <c r="B59" s="77" t="s">
        <v>199</v>
      </c>
      <c r="C59" s="35" t="s">
        <v>182</v>
      </c>
      <c r="D59" s="72">
        <v>106000</v>
      </c>
      <c r="E59" s="66">
        <v>106000</v>
      </c>
      <c r="F59" s="67">
        <v>0</v>
      </c>
      <c r="G59" s="71">
        <f t="shared" si="18"/>
        <v>0</v>
      </c>
      <c r="H59" s="32"/>
      <c r="I59" s="54" t="s">
        <v>51</v>
      </c>
      <c r="J59" s="35" t="s">
        <v>118</v>
      </c>
      <c r="K59" s="66">
        <f t="shared" ref="K59:K61" si="22">E59</f>
        <v>106000</v>
      </c>
      <c r="L59" s="67">
        <f t="shared" ref="L59:L61" si="23">F59</f>
        <v>0</v>
      </c>
      <c r="M59" s="104">
        <f t="shared" ref="M59:M61" si="24">L59-K59</f>
        <v>-106000</v>
      </c>
      <c r="N59" s="35"/>
      <c r="O59" s="33"/>
      <c r="P59" s="33"/>
      <c r="Q59" s="33"/>
      <c r="R59" s="33"/>
      <c r="S59" s="32"/>
      <c r="T59" s="32"/>
      <c r="U59" s="32"/>
      <c r="V59" s="32"/>
    </row>
    <row r="60" spans="1:22" s="81" customFormat="1" ht="15.75" customHeight="1" x14ac:dyDescent="0.2">
      <c r="A60" s="32"/>
      <c r="B60" s="77" t="s">
        <v>200</v>
      </c>
      <c r="C60" s="35" t="s">
        <v>201</v>
      </c>
      <c r="D60" s="72">
        <v>106000</v>
      </c>
      <c r="E60" s="66">
        <v>106000</v>
      </c>
      <c r="F60" s="67">
        <v>0</v>
      </c>
      <c r="G60" s="71">
        <f t="shared" si="18"/>
        <v>0</v>
      </c>
      <c r="H60" s="32"/>
      <c r="I60" s="54" t="s">
        <v>51</v>
      </c>
      <c r="J60" s="35" t="s">
        <v>118</v>
      </c>
      <c r="K60" s="66">
        <f t="shared" si="22"/>
        <v>106000</v>
      </c>
      <c r="L60" s="67">
        <f t="shared" si="23"/>
        <v>0</v>
      </c>
      <c r="M60" s="104">
        <f t="shared" si="24"/>
        <v>-106000</v>
      </c>
      <c r="N60" s="35"/>
      <c r="O60" s="33"/>
      <c r="P60" s="33"/>
      <c r="Q60" s="33"/>
      <c r="R60" s="33"/>
      <c r="S60" s="32"/>
      <c r="T60" s="32"/>
      <c r="U60" s="32"/>
      <c r="V60" s="32"/>
    </row>
    <row r="61" spans="1:22" s="81" customFormat="1" ht="15.75" customHeight="1" x14ac:dyDescent="0.2">
      <c r="A61" s="32"/>
      <c r="B61" s="77" t="s">
        <v>202</v>
      </c>
      <c r="C61" s="35" t="s">
        <v>124</v>
      </c>
      <c r="D61" s="72">
        <v>57.2</v>
      </c>
      <c r="E61" s="66">
        <v>0</v>
      </c>
      <c r="F61" s="67">
        <v>386000</v>
      </c>
      <c r="G61" s="71">
        <f t="shared" si="18"/>
        <v>386057.2</v>
      </c>
      <c r="H61" s="32"/>
      <c r="I61" s="54" t="s">
        <v>51</v>
      </c>
      <c r="J61" s="35" t="s">
        <v>118</v>
      </c>
      <c r="K61" s="66">
        <f t="shared" si="22"/>
        <v>0</v>
      </c>
      <c r="L61" s="67">
        <f t="shared" si="23"/>
        <v>386000</v>
      </c>
      <c r="M61" s="104">
        <f t="shared" si="24"/>
        <v>386000</v>
      </c>
      <c r="N61" s="35"/>
      <c r="O61" s="33"/>
      <c r="P61" s="33"/>
      <c r="Q61" s="33"/>
      <c r="R61" s="33"/>
      <c r="S61" s="32"/>
      <c r="T61" s="32"/>
      <c r="U61" s="32"/>
      <c r="V61" s="32"/>
    </row>
    <row r="62" spans="1:22" s="81" customFormat="1" ht="15.75" customHeight="1" x14ac:dyDescent="0.2">
      <c r="A62" s="32"/>
      <c r="B62" s="217" t="s">
        <v>153</v>
      </c>
      <c r="C62" s="218"/>
      <c r="D62" s="69">
        <f>SUM(D57:D61)</f>
        <v>536720.41999999993</v>
      </c>
      <c r="E62" s="70">
        <f t="shared" ref="E62:G62" si="25">SUM(E57:E61)</f>
        <v>386000</v>
      </c>
      <c r="F62" s="68">
        <f t="shared" si="25"/>
        <v>386000</v>
      </c>
      <c r="G62" s="36">
        <f t="shared" si="25"/>
        <v>536720.41999999993</v>
      </c>
      <c r="H62" s="177"/>
      <c r="I62" s="79"/>
      <c r="J62" s="80" t="s">
        <v>119</v>
      </c>
      <c r="K62" s="70">
        <f>SUM(K57:K61)</f>
        <v>386000</v>
      </c>
      <c r="L62" s="68">
        <f>SUM(L57:L61)</f>
        <v>386000</v>
      </c>
      <c r="M62" s="63">
        <f>+M56+M58</f>
        <v>0</v>
      </c>
      <c r="N62" s="35"/>
      <c r="O62" s="33"/>
      <c r="P62" s="33"/>
      <c r="Q62" s="33"/>
      <c r="R62" s="33"/>
      <c r="S62" s="32"/>
      <c r="T62" s="32"/>
      <c r="U62" s="32"/>
      <c r="V62" s="32"/>
    </row>
    <row r="63" spans="1:22" s="81" customFormat="1" ht="7.5" customHeight="1" x14ac:dyDescent="0.2">
      <c r="A63" s="32"/>
      <c r="B63" s="144"/>
      <c r="C63" s="33"/>
      <c r="D63" s="42"/>
      <c r="E63" s="43"/>
      <c r="F63" s="44"/>
      <c r="G63" s="42"/>
      <c r="H63" s="32"/>
      <c r="I63" s="34"/>
      <c r="J63" s="34"/>
      <c r="K63" s="34"/>
      <c r="L63" s="34"/>
      <c r="M63" s="65"/>
      <c r="N63" s="35"/>
      <c r="O63" s="33"/>
      <c r="P63" s="33"/>
      <c r="Q63" s="33"/>
      <c r="R63" s="33"/>
      <c r="S63" s="32"/>
      <c r="T63" s="32"/>
      <c r="U63" s="32"/>
      <c r="V63" s="32"/>
    </row>
    <row r="64" spans="1:22" s="81" customFormat="1" ht="15.75" customHeight="1" x14ac:dyDescent="0.2">
      <c r="A64" s="32"/>
      <c r="B64" s="89" t="s">
        <v>217</v>
      </c>
      <c r="C64" s="90"/>
      <c r="D64" s="91"/>
      <c r="E64" s="92"/>
      <c r="F64" s="93"/>
      <c r="G64" s="94"/>
      <c r="H64" s="101"/>
      <c r="I64" s="59"/>
      <c r="J64" s="60"/>
      <c r="K64" s="60"/>
      <c r="L64" s="60"/>
      <c r="M64" s="62"/>
      <c r="N64" s="35"/>
      <c r="O64" s="33"/>
      <c r="P64" s="33"/>
      <c r="Q64" s="33"/>
      <c r="R64" s="33"/>
      <c r="S64" s="32"/>
      <c r="T64" s="32"/>
      <c r="U64" s="32"/>
      <c r="V64" s="32"/>
    </row>
    <row r="65" spans="1:22" s="81" customFormat="1" ht="15.75" customHeight="1" x14ac:dyDescent="0.2">
      <c r="A65" s="32"/>
      <c r="B65" s="145" t="s">
        <v>214</v>
      </c>
      <c r="C65" s="53" t="s">
        <v>46</v>
      </c>
      <c r="D65" s="72"/>
      <c r="E65" s="66"/>
      <c r="F65" s="67"/>
      <c r="G65" s="71"/>
      <c r="H65" s="102"/>
      <c r="I65" s="52" t="s">
        <v>45</v>
      </c>
      <c r="J65" s="53" t="s">
        <v>46</v>
      </c>
      <c r="K65" s="34"/>
      <c r="L65" s="34"/>
      <c r="M65" s="83">
        <f>M66+M67</f>
        <v>101750</v>
      </c>
      <c r="N65" s="35"/>
      <c r="O65" s="33"/>
      <c r="P65" s="33"/>
      <c r="Q65" s="34"/>
      <c r="R65" s="33"/>
      <c r="S65" s="32"/>
      <c r="T65" s="32"/>
      <c r="U65" s="32"/>
      <c r="V65" s="32"/>
    </row>
    <row r="66" spans="1:22" s="81" customFormat="1" ht="15.75" customHeight="1" x14ac:dyDescent="0.2">
      <c r="A66" s="32"/>
      <c r="B66" s="77" t="s">
        <v>211</v>
      </c>
      <c r="C66" s="35" t="s">
        <v>212</v>
      </c>
      <c r="D66" s="72">
        <v>268083.15000000002</v>
      </c>
      <c r="E66" s="66">
        <v>0</v>
      </c>
      <c r="F66" s="67">
        <v>115050</v>
      </c>
      <c r="G66" s="71">
        <f t="shared" ref="G66:G67" si="26">D66-E66+F66</f>
        <v>383133.15</v>
      </c>
      <c r="H66" s="102"/>
      <c r="I66" s="55" t="s">
        <v>47</v>
      </c>
      <c r="J66" s="34" t="s">
        <v>48</v>
      </c>
      <c r="K66" s="66">
        <f t="shared" ref="K66:K67" si="27">E66</f>
        <v>0</v>
      </c>
      <c r="L66" s="67">
        <f t="shared" ref="L66:L67" si="28">F66</f>
        <v>115050</v>
      </c>
      <c r="M66" s="104">
        <f t="shared" ref="M66:M67" si="29">L66-K66</f>
        <v>115050</v>
      </c>
      <c r="N66" s="35"/>
      <c r="O66" s="33"/>
      <c r="P66" s="33"/>
      <c r="Q66" s="33"/>
      <c r="R66" s="33"/>
      <c r="S66" s="32"/>
      <c r="T66" s="32"/>
      <c r="U66" s="32"/>
      <c r="V66" s="32"/>
    </row>
    <row r="67" spans="1:22" s="81" customFormat="1" ht="15.75" customHeight="1" x14ac:dyDescent="0.2">
      <c r="A67" s="32"/>
      <c r="B67" s="77" t="s">
        <v>206</v>
      </c>
      <c r="C67" s="35" t="s">
        <v>207</v>
      </c>
      <c r="D67" s="72">
        <v>700638.33</v>
      </c>
      <c r="E67" s="66">
        <v>13300</v>
      </c>
      <c r="F67" s="67">
        <v>0</v>
      </c>
      <c r="G67" s="71">
        <f t="shared" si="26"/>
        <v>687338.33</v>
      </c>
      <c r="H67" s="102"/>
      <c r="I67" s="55" t="s">
        <v>47</v>
      </c>
      <c r="J67" s="34" t="s">
        <v>48</v>
      </c>
      <c r="K67" s="66">
        <f t="shared" si="27"/>
        <v>13300</v>
      </c>
      <c r="L67" s="67">
        <f t="shared" si="28"/>
        <v>0</v>
      </c>
      <c r="M67" s="104">
        <f t="shared" si="29"/>
        <v>-13300</v>
      </c>
      <c r="N67" s="35"/>
      <c r="O67" s="33"/>
      <c r="P67" s="33"/>
      <c r="Q67" s="33"/>
      <c r="R67" s="33"/>
      <c r="S67" s="32"/>
      <c r="T67" s="32"/>
      <c r="U67" s="32"/>
      <c r="V67" s="32"/>
    </row>
    <row r="68" spans="1:22" s="81" customFormat="1" ht="15.75" customHeight="1" x14ac:dyDescent="0.2">
      <c r="A68" s="32"/>
      <c r="B68" s="145" t="s">
        <v>213</v>
      </c>
      <c r="C68" s="53" t="s">
        <v>126</v>
      </c>
      <c r="D68" s="72"/>
      <c r="E68" s="66"/>
      <c r="F68" s="67"/>
      <c r="G68" s="71"/>
      <c r="H68" s="102"/>
      <c r="I68" s="52" t="s">
        <v>51</v>
      </c>
      <c r="J68" s="53" t="s">
        <v>52</v>
      </c>
      <c r="K68" s="34"/>
      <c r="L68" s="34"/>
      <c r="M68" s="83">
        <f>M69</f>
        <v>-88750</v>
      </c>
      <c r="N68" s="35"/>
      <c r="O68" s="33"/>
      <c r="P68" s="33"/>
      <c r="Q68" s="33"/>
      <c r="R68" s="33"/>
      <c r="S68" s="32"/>
      <c r="T68" s="32"/>
      <c r="U68" s="32"/>
      <c r="V68" s="32"/>
    </row>
    <row r="69" spans="1:22" s="81" customFormat="1" ht="15.75" customHeight="1" x14ac:dyDescent="0.2">
      <c r="A69" s="32"/>
      <c r="B69" s="77" t="s">
        <v>208</v>
      </c>
      <c r="C69" s="35" t="s">
        <v>182</v>
      </c>
      <c r="D69" s="72">
        <v>88750</v>
      </c>
      <c r="E69" s="66">
        <v>88750</v>
      </c>
      <c r="F69" s="67">
        <v>0</v>
      </c>
      <c r="G69" s="71">
        <f t="shared" ref="G69" si="30">D69-E69+F69</f>
        <v>0</v>
      </c>
      <c r="H69" s="102"/>
      <c r="I69" s="55" t="s">
        <v>51</v>
      </c>
      <c r="J69" s="34" t="s">
        <v>118</v>
      </c>
      <c r="K69" s="66">
        <f t="shared" ref="K69" si="31">E69</f>
        <v>88750</v>
      </c>
      <c r="L69" s="67">
        <f t="shared" ref="L69" si="32">F69</f>
        <v>0</v>
      </c>
      <c r="M69" s="104">
        <f t="shared" ref="M69" si="33">L69-K69</f>
        <v>-88750</v>
      </c>
      <c r="N69" s="35"/>
      <c r="O69" s="33"/>
      <c r="P69" s="33"/>
      <c r="Q69" s="33"/>
      <c r="R69" s="33"/>
      <c r="S69" s="32"/>
      <c r="T69" s="32"/>
      <c r="U69" s="32"/>
      <c r="V69" s="32"/>
    </row>
    <row r="70" spans="1:22" s="81" customFormat="1" ht="15.75" customHeight="1" x14ac:dyDescent="0.2">
      <c r="A70" s="32"/>
      <c r="B70" s="145" t="s">
        <v>215</v>
      </c>
      <c r="C70" s="53" t="s">
        <v>140</v>
      </c>
      <c r="D70" s="72"/>
      <c r="E70" s="66"/>
      <c r="F70" s="67"/>
      <c r="G70" s="71"/>
      <c r="H70" s="102"/>
      <c r="I70" s="52" t="s">
        <v>81</v>
      </c>
      <c r="J70" s="53" t="s">
        <v>82</v>
      </c>
      <c r="K70" s="34"/>
      <c r="L70" s="34"/>
      <c r="M70" s="83">
        <f>M71</f>
        <v>-13000</v>
      </c>
      <c r="N70" s="35"/>
      <c r="O70" s="33"/>
      <c r="P70" s="33"/>
      <c r="Q70" s="33"/>
      <c r="R70" s="33"/>
      <c r="S70" s="32"/>
      <c r="T70" s="32"/>
      <c r="U70" s="32"/>
      <c r="V70" s="32"/>
    </row>
    <row r="71" spans="1:22" s="81" customFormat="1" ht="15.75" customHeight="1" x14ac:dyDescent="0.2">
      <c r="A71" s="32"/>
      <c r="B71" s="77" t="s">
        <v>209</v>
      </c>
      <c r="C71" s="35" t="s">
        <v>210</v>
      </c>
      <c r="D71" s="72">
        <v>13000</v>
      </c>
      <c r="E71" s="66">
        <v>13000</v>
      </c>
      <c r="F71" s="67">
        <v>0</v>
      </c>
      <c r="G71" s="71">
        <f t="shared" ref="G71" si="34">D71-E71+F71</f>
        <v>0</v>
      </c>
      <c r="H71" s="102"/>
      <c r="I71" s="55" t="s">
        <v>83</v>
      </c>
      <c r="J71" s="34" t="s">
        <v>84</v>
      </c>
      <c r="K71" s="66">
        <f t="shared" ref="K71" si="35">E71</f>
        <v>13000</v>
      </c>
      <c r="L71" s="67">
        <f t="shared" ref="L71" si="36">F71</f>
        <v>0</v>
      </c>
      <c r="M71" s="104">
        <f t="shared" ref="M71" si="37">L71-K71</f>
        <v>-13000</v>
      </c>
      <c r="N71" s="35"/>
      <c r="O71" s="33"/>
      <c r="P71" s="33"/>
      <c r="Q71" s="33"/>
      <c r="R71" s="33"/>
      <c r="S71" s="32"/>
      <c r="T71" s="32"/>
      <c r="U71" s="32"/>
      <c r="V71" s="32"/>
    </row>
    <row r="72" spans="1:22" s="81" customFormat="1" ht="15.75" customHeight="1" x14ac:dyDescent="0.2">
      <c r="A72" s="32"/>
      <c r="B72" s="217" t="s">
        <v>218</v>
      </c>
      <c r="C72" s="218"/>
      <c r="D72" s="69">
        <f>SUM(D66:D71)</f>
        <v>1070471.48</v>
      </c>
      <c r="E72" s="70">
        <f>SUM(E66:E71)</f>
        <v>115050</v>
      </c>
      <c r="F72" s="68">
        <f>SUM(F66:F71)</f>
        <v>115050</v>
      </c>
      <c r="G72" s="69">
        <f>SUM(G66:G71)</f>
        <v>1070471.48</v>
      </c>
      <c r="H72" s="177"/>
      <c r="I72" s="79"/>
      <c r="J72" s="80" t="s">
        <v>119</v>
      </c>
      <c r="K72" s="70">
        <f>SUM(K66:K71)</f>
        <v>115050</v>
      </c>
      <c r="L72" s="68">
        <f>SUM(L66:L71)</f>
        <v>115050</v>
      </c>
      <c r="M72" s="63">
        <f>M70+M68+M65</f>
        <v>0</v>
      </c>
      <c r="N72" s="35"/>
      <c r="O72" s="33"/>
      <c r="P72" s="33"/>
      <c r="Q72" s="33"/>
      <c r="R72" s="33"/>
      <c r="S72" s="32"/>
      <c r="T72" s="32"/>
      <c r="U72" s="32"/>
      <c r="V72" s="32"/>
    </row>
    <row r="73" spans="1:22" s="81" customFormat="1" ht="11.25" customHeight="1" x14ac:dyDescent="0.2">
      <c r="A73" s="32"/>
      <c r="B73" s="144"/>
      <c r="C73" s="33"/>
      <c r="D73" s="42"/>
      <c r="E73" s="43"/>
      <c r="F73" s="44"/>
      <c r="G73" s="42"/>
      <c r="H73" s="32"/>
      <c r="I73" s="34"/>
      <c r="J73" s="34"/>
      <c r="K73" s="34"/>
      <c r="L73" s="34"/>
      <c r="M73" s="65"/>
      <c r="N73" s="35"/>
      <c r="O73" s="33"/>
      <c r="P73" s="33"/>
      <c r="Q73" s="33"/>
      <c r="R73" s="33"/>
      <c r="S73" s="32"/>
      <c r="T73" s="32"/>
      <c r="U73" s="32"/>
      <c r="V73" s="32"/>
    </row>
    <row r="74" spans="1:22" s="81" customFormat="1" ht="15.75" customHeight="1" x14ac:dyDescent="0.2">
      <c r="A74" s="32"/>
      <c r="B74" s="89" t="s">
        <v>226</v>
      </c>
      <c r="C74" s="90"/>
      <c r="D74" s="91"/>
      <c r="E74" s="92"/>
      <c r="F74" s="93"/>
      <c r="G74" s="94"/>
      <c r="H74" s="101"/>
      <c r="I74" s="59"/>
      <c r="J74" s="60"/>
      <c r="K74" s="60"/>
      <c r="L74" s="60"/>
      <c r="M74" s="62"/>
      <c r="N74" s="35"/>
      <c r="O74" s="33"/>
      <c r="P74" s="33"/>
      <c r="Q74" s="33"/>
      <c r="R74" s="33"/>
      <c r="S74" s="32"/>
      <c r="T74" s="32"/>
      <c r="U74" s="32"/>
      <c r="V74" s="32"/>
    </row>
    <row r="75" spans="1:22" s="81" customFormat="1" ht="12" x14ac:dyDescent="0.2">
      <c r="A75" s="32"/>
      <c r="B75" s="145" t="s">
        <v>224</v>
      </c>
      <c r="C75" s="53" t="s">
        <v>126</v>
      </c>
      <c r="D75" s="72"/>
      <c r="E75" s="66"/>
      <c r="F75" s="67"/>
      <c r="G75" s="71"/>
      <c r="H75" s="102"/>
      <c r="I75" s="52" t="s">
        <v>51</v>
      </c>
      <c r="J75" s="53" t="s">
        <v>52</v>
      </c>
      <c r="K75" s="34"/>
      <c r="L75" s="34"/>
      <c r="M75" s="83">
        <f>M76+M77+M78</f>
        <v>0</v>
      </c>
      <c r="N75" s="35"/>
      <c r="O75" s="33"/>
      <c r="P75" s="33"/>
      <c r="Q75" s="33"/>
      <c r="R75" s="33"/>
      <c r="S75" s="32"/>
      <c r="T75" s="32"/>
      <c r="U75" s="32"/>
      <c r="V75" s="32"/>
    </row>
    <row r="76" spans="1:22" s="81" customFormat="1" ht="15.75" customHeight="1" x14ac:dyDescent="0.2">
      <c r="A76" s="32"/>
      <c r="B76" s="77" t="s">
        <v>219</v>
      </c>
      <c r="C76" s="35" t="s">
        <v>220</v>
      </c>
      <c r="D76" s="72">
        <v>198000</v>
      </c>
      <c r="E76" s="66">
        <v>0</v>
      </c>
      <c r="F76" s="67">
        <v>174000</v>
      </c>
      <c r="G76" s="71">
        <f t="shared" ref="G76:G78" si="38">D76-E76+F76</f>
        <v>372000</v>
      </c>
      <c r="H76" s="102"/>
      <c r="I76" s="55" t="s">
        <v>51</v>
      </c>
      <c r="J76" s="34" t="s">
        <v>118</v>
      </c>
      <c r="K76" s="66">
        <f t="shared" ref="K76" si="39">E76</f>
        <v>0</v>
      </c>
      <c r="L76" s="67">
        <f t="shared" ref="L76" si="40">F76</f>
        <v>174000</v>
      </c>
      <c r="M76" s="104">
        <f t="shared" ref="M76" si="41">L76-K76</f>
        <v>174000</v>
      </c>
      <c r="N76" s="35"/>
      <c r="O76" s="33"/>
      <c r="P76" s="33"/>
      <c r="Q76" s="33"/>
      <c r="R76" s="33"/>
      <c r="S76" s="32"/>
      <c r="T76" s="32"/>
      <c r="U76" s="32"/>
      <c r="V76" s="32"/>
    </row>
    <row r="77" spans="1:22" s="81" customFormat="1" ht="15.75" customHeight="1" x14ac:dyDescent="0.2">
      <c r="A77" s="32"/>
      <c r="B77" s="77" t="s">
        <v>221</v>
      </c>
      <c r="C77" s="35" t="s">
        <v>201</v>
      </c>
      <c r="D77" s="72">
        <v>130000</v>
      </c>
      <c r="E77" s="66">
        <v>130000</v>
      </c>
      <c r="F77" s="67">
        <v>0</v>
      </c>
      <c r="G77" s="71">
        <f t="shared" si="38"/>
        <v>0</v>
      </c>
      <c r="H77" s="102"/>
      <c r="I77" s="55" t="s">
        <v>51</v>
      </c>
      <c r="J77" s="34" t="s">
        <v>118</v>
      </c>
      <c r="K77" s="66">
        <f t="shared" ref="K77:K78" si="42">E77</f>
        <v>130000</v>
      </c>
      <c r="L77" s="67">
        <f t="shared" ref="L77:L78" si="43">F77</f>
        <v>0</v>
      </c>
      <c r="M77" s="104">
        <f t="shared" ref="M77:M78" si="44">L77-K77</f>
        <v>-130000</v>
      </c>
      <c r="N77" s="35"/>
      <c r="O77" s="33"/>
      <c r="P77" s="33"/>
      <c r="Q77" s="33"/>
      <c r="R77" s="33"/>
      <c r="S77" s="32"/>
      <c r="T77" s="32"/>
      <c r="U77" s="32"/>
      <c r="V77" s="32"/>
    </row>
    <row r="78" spans="1:22" s="81" customFormat="1" ht="15.75" customHeight="1" x14ac:dyDescent="0.2">
      <c r="A78" s="32"/>
      <c r="B78" s="77" t="s">
        <v>222</v>
      </c>
      <c r="C78" s="35" t="s">
        <v>223</v>
      </c>
      <c r="D78" s="72">
        <v>800000</v>
      </c>
      <c r="E78" s="66">
        <v>44000</v>
      </c>
      <c r="F78" s="67">
        <v>0</v>
      </c>
      <c r="G78" s="71">
        <f t="shared" si="38"/>
        <v>756000</v>
      </c>
      <c r="H78" s="102"/>
      <c r="I78" s="55" t="s">
        <v>51</v>
      </c>
      <c r="J78" s="34" t="s">
        <v>118</v>
      </c>
      <c r="K78" s="66">
        <f t="shared" si="42"/>
        <v>44000</v>
      </c>
      <c r="L78" s="67">
        <f t="shared" si="43"/>
        <v>0</v>
      </c>
      <c r="M78" s="104">
        <f t="shared" si="44"/>
        <v>-44000</v>
      </c>
      <c r="N78" s="35"/>
      <c r="O78" s="33"/>
      <c r="P78" s="33"/>
      <c r="Q78" s="33"/>
      <c r="R78" s="33"/>
      <c r="S78" s="32"/>
      <c r="T78" s="32"/>
      <c r="U78" s="32"/>
      <c r="V78" s="32"/>
    </row>
    <row r="79" spans="1:22" s="81" customFormat="1" ht="15.75" customHeight="1" x14ac:dyDescent="0.2">
      <c r="A79" s="32"/>
      <c r="B79" s="217" t="s">
        <v>225</v>
      </c>
      <c r="C79" s="218"/>
      <c r="D79" s="69">
        <f>SUM(D73:D78)</f>
        <v>1128000</v>
      </c>
      <c r="E79" s="70">
        <f>SUM(E73:E78)</f>
        <v>174000</v>
      </c>
      <c r="F79" s="68">
        <f>SUM(F73:F78)</f>
        <v>174000</v>
      </c>
      <c r="G79" s="69">
        <f>SUM(G73:G78)</f>
        <v>1128000</v>
      </c>
      <c r="H79" s="177"/>
      <c r="I79" s="79"/>
      <c r="J79" s="80" t="s">
        <v>119</v>
      </c>
      <c r="K79" s="70">
        <f>SUM(K73:K78)</f>
        <v>174000</v>
      </c>
      <c r="L79" s="68">
        <f>SUM(L73:L78)</f>
        <v>174000</v>
      </c>
      <c r="M79" s="63">
        <f>M75</f>
        <v>0</v>
      </c>
      <c r="N79" s="35"/>
      <c r="O79" s="33"/>
      <c r="P79" s="33"/>
      <c r="Q79" s="33"/>
      <c r="R79" s="33"/>
      <c r="S79" s="32"/>
      <c r="T79" s="32"/>
      <c r="U79" s="32"/>
      <c r="V79" s="32"/>
    </row>
    <row r="80" spans="1:22" s="81" customFormat="1" ht="11.25" customHeight="1" x14ac:dyDescent="0.2">
      <c r="A80" s="32"/>
      <c r="B80" s="144"/>
      <c r="C80" s="33"/>
      <c r="D80" s="42"/>
      <c r="E80" s="43"/>
      <c r="F80" s="44"/>
      <c r="G80" s="42"/>
      <c r="H80" s="32"/>
      <c r="I80" s="34"/>
      <c r="J80" s="34"/>
      <c r="K80" s="34"/>
      <c r="L80" s="34"/>
      <c r="M80" s="65"/>
      <c r="N80" s="35"/>
      <c r="O80" s="33"/>
      <c r="P80" s="33"/>
      <c r="Q80" s="33"/>
      <c r="R80" s="33"/>
      <c r="S80" s="32"/>
      <c r="T80" s="32"/>
      <c r="U80" s="32"/>
      <c r="V80" s="32"/>
    </row>
    <row r="81" spans="1:22" s="88" customFormat="1" ht="15.75" customHeight="1" x14ac:dyDescent="0.2">
      <c r="A81" s="34"/>
      <c r="B81" s="89" t="s">
        <v>26</v>
      </c>
      <c r="C81" s="90"/>
      <c r="D81" s="91"/>
      <c r="E81" s="92"/>
      <c r="F81" s="93"/>
      <c r="G81" s="94"/>
      <c r="H81" s="101"/>
      <c r="I81" s="59"/>
      <c r="J81" s="60"/>
      <c r="K81" s="60"/>
      <c r="L81" s="60"/>
      <c r="M81" s="62"/>
      <c r="N81" s="35"/>
      <c r="O81" s="35"/>
      <c r="P81" s="35"/>
      <c r="Q81" s="35"/>
      <c r="R81" s="35"/>
      <c r="S81" s="34"/>
      <c r="T81" s="34"/>
      <c r="U81" s="34"/>
      <c r="V81" s="34"/>
    </row>
    <row r="82" spans="1:22" s="88" customFormat="1" ht="11.25" x14ac:dyDescent="0.2">
      <c r="A82" s="34"/>
      <c r="B82" s="145" t="s">
        <v>229</v>
      </c>
      <c r="C82" s="53" t="s">
        <v>46</v>
      </c>
      <c r="D82" s="72"/>
      <c r="E82" s="66"/>
      <c r="F82" s="67"/>
      <c r="G82" s="71"/>
      <c r="H82" s="102"/>
      <c r="I82" s="52" t="s">
        <v>45</v>
      </c>
      <c r="J82" s="53" t="s">
        <v>46</v>
      </c>
      <c r="K82" s="34"/>
      <c r="L82" s="34"/>
      <c r="M82" s="83">
        <f>M83</f>
        <v>125000</v>
      </c>
      <c r="N82" s="35"/>
      <c r="O82" s="35"/>
      <c r="P82" s="35"/>
      <c r="Q82" s="35"/>
      <c r="R82" s="35"/>
      <c r="S82" s="34"/>
      <c r="T82" s="34"/>
      <c r="U82" s="34"/>
      <c r="V82" s="34"/>
    </row>
    <row r="83" spans="1:22" s="88" customFormat="1" ht="15.75" customHeight="1" x14ac:dyDescent="0.2">
      <c r="A83" s="34"/>
      <c r="B83" s="77" t="s">
        <v>227</v>
      </c>
      <c r="C83" s="35" t="s">
        <v>158</v>
      </c>
      <c r="D83" s="72">
        <v>312135</v>
      </c>
      <c r="E83" s="66">
        <v>0</v>
      </c>
      <c r="F83" s="67">
        <v>125000</v>
      </c>
      <c r="G83" s="71">
        <f>D83-E83+F83</f>
        <v>437135</v>
      </c>
      <c r="H83" s="102"/>
      <c r="I83" s="55" t="s">
        <v>47</v>
      </c>
      <c r="J83" s="34" t="s">
        <v>48</v>
      </c>
      <c r="K83" s="66">
        <f t="shared" ref="K83" si="45">E83</f>
        <v>0</v>
      </c>
      <c r="L83" s="67">
        <f t="shared" ref="L83" si="46">F83</f>
        <v>125000</v>
      </c>
      <c r="M83" s="104">
        <f t="shared" ref="M83" si="47">L83-K83</f>
        <v>125000</v>
      </c>
      <c r="N83" s="35"/>
      <c r="O83" s="35"/>
      <c r="P83" s="35"/>
      <c r="Q83" s="35"/>
      <c r="R83" s="35"/>
      <c r="S83" s="34"/>
      <c r="T83" s="34"/>
      <c r="U83" s="34"/>
      <c r="V83" s="34"/>
    </row>
    <row r="84" spans="1:22" s="88" customFormat="1" ht="11.25" x14ac:dyDescent="0.2">
      <c r="A84" s="34"/>
      <c r="B84" s="145" t="s">
        <v>125</v>
      </c>
      <c r="C84" s="53" t="s">
        <v>126</v>
      </c>
      <c r="D84" s="72"/>
      <c r="E84" s="66"/>
      <c r="F84" s="67"/>
      <c r="G84" s="71"/>
      <c r="H84" s="102"/>
      <c r="I84" s="52" t="s">
        <v>51</v>
      </c>
      <c r="J84" s="53" t="s">
        <v>52</v>
      </c>
      <c r="K84" s="34"/>
      <c r="L84" s="34"/>
      <c r="M84" s="83">
        <f>SUM(M85:M85)</f>
        <v>-125000</v>
      </c>
      <c r="N84" s="35"/>
      <c r="O84" s="35"/>
      <c r="P84" s="35"/>
      <c r="Q84" s="35"/>
      <c r="R84" s="35"/>
      <c r="S84" s="34"/>
      <c r="T84" s="34"/>
      <c r="U84" s="34"/>
      <c r="V84" s="34"/>
    </row>
    <row r="85" spans="1:22" s="88" customFormat="1" ht="15.75" customHeight="1" x14ac:dyDescent="0.2">
      <c r="A85" s="34"/>
      <c r="B85" s="77" t="s">
        <v>228</v>
      </c>
      <c r="C85" s="35" t="s">
        <v>182</v>
      </c>
      <c r="D85" s="72">
        <v>125000</v>
      </c>
      <c r="E85" s="66">
        <v>125000</v>
      </c>
      <c r="F85" s="67">
        <v>0</v>
      </c>
      <c r="G85" s="71">
        <f>D85-E85+F85</f>
        <v>0</v>
      </c>
      <c r="H85" s="102"/>
      <c r="I85" s="54" t="s">
        <v>51</v>
      </c>
      <c r="J85" s="35" t="s">
        <v>118</v>
      </c>
      <c r="K85" s="66">
        <f t="shared" ref="K85" si="48">E85</f>
        <v>125000</v>
      </c>
      <c r="L85" s="67">
        <f t="shared" ref="L85" si="49">F85</f>
        <v>0</v>
      </c>
      <c r="M85" s="104">
        <f>L85-K85</f>
        <v>-125000</v>
      </c>
      <c r="N85" s="35"/>
      <c r="O85" s="35"/>
      <c r="P85" s="35"/>
      <c r="Q85" s="35"/>
      <c r="R85" s="35"/>
      <c r="S85" s="34"/>
      <c r="T85" s="34"/>
      <c r="U85" s="34"/>
      <c r="V85" s="34"/>
    </row>
    <row r="86" spans="1:22" s="88" customFormat="1" ht="15.75" customHeight="1" x14ac:dyDescent="0.2">
      <c r="A86" s="34"/>
      <c r="B86" s="217" t="s">
        <v>31</v>
      </c>
      <c r="C86" s="218"/>
      <c r="D86" s="69">
        <f>SUM(D83:D85)</f>
        <v>437135</v>
      </c>
      <c r="E86" s="70">
        <f t="shared" ref="E86:G86" si="50">SUM(E83:E85)</f>
        <v>125000</v>
      </c>
      <c r="F86" s="68">
        <f t="shared" si="50"/>
        <v>125000</v>
      </c>
      <c r="G86" s="69">
        <f t="shared" si="50"/>
        <v>437135</v>
      </c>
      <c r="H86" s="177"/>
      <c r="I86" s="79"/>
      <c r="J86" s="80" t="s">
        <v>119</v>
      </c>
      <c r="K86" s="70">
        <f t="shared" ref="K86" si="51">SUM(K83:K85)</f>
        <v>125000</v>
      </c>
      <c r="L86" s="68">
        <f t="shared" ref="L86" si="52">SUM(L83:L85)</f>
        <v>125000</v>
      </c>
      <c r="M86" s="63">
        <f>M84+M82</f>
        <v>0</v>
      </c>
      <c r="N86" s="35"/>
      <c r="O86" s="35"/>
      <c r="P86" s="35"/>
      <c r="Q86" s="35"/>
      <c r="R86" s="35"/>
      <c r="S86" s="34"/>
      <c r="T86" s="34"/>
      <c r="U86" s="34"/>
      <c r="V86" s="34"/>
    </row>
    <row r="87" spans="1:22" s="88" customFormat="1" ht="11.25" customHeight="1" thickBot="1" x14ac:dyDescent="0.25">
      <c r="A87" s="34"/>
      <c r="B87" s="95"/>
      <c r="C87" s="34"/>
      <c r="D87" s="34"/>
      <c r="E87" s="34"/>
      <c r="F87" s="34"/>
      <c r="G87" s="34"/>
      <c r="H87" s="34"/>
      <c r="I87" s="34"/>
      <c r="J87" s="34"/>
      <c r="K87" s="34"/>
      <c r="L87" s="34"/>
      <c r="M87" s="65"/>
      <c r="N87" s="35"/>
      <c r="O87" s="35"/>
      <c r="P87" s="35"/>
      <c r="Q87" s="35"/>
      <c r="R87" s="35"/>
      <c r="S87" s="34"/>
      <c r="T87" s="34"/>
      <c r="U87" s="34"/>
      <c r="V87" s="34"/>
    </row>
    <row r="88" spans="1:22" s="88" customFormat="1" ht="16.5" customHeight="1" thickBot="1" x14ac:dyDescent="0.25">
      <c r="A88" s="34"/>
      <c r="B88" s="232" t="s">
        <v>27</v>
      </c>
      <c r="C88" s="233"/>
      <c r="D88" s="45">
        <f>D86+D79+D72+D62+D53</f>
        <v>4594784.93</v>
      </c>
      <c r="E88" s="45">
        <f t="shared" ref="E88:G88" si="53">E86+E79+E72+E62+E53</f>
        <v>1141775</v>
      </c>
      <c r="F88" s="45">
        <f t="shared" si="53"/>
        <v>1141775</v>
      </c>
      <c r="G88" s="45">
        <f t="shared" si="53"/>
        <v>4594784.93</v>
      </c>
      <c r="H88" s="56"/>
      <c r="I88" s="232" t="s">
        <v>27</v>
      </c>
      <c r="J88" s="233"/>
      <c r="K88" s="45">
        <f>K86+K79+K72+K62+K53</f>
        <v>1141775</v>
      </c>
      <c r="L88" s="45">
        <f t="shared" ref="L88:M88" si="54">L86+L79+L72+L62+L53</f>
        <v>1141775</v>
      </c>
      <c r="M88" s="46">
        <f t="shared" si="54"/>
        <v>0</v>
      </c>
      <c r="N88" s="37"/>
      <c r="O88" s="35"/>
      <c r="P88" s="35"/>
      <c r="Q88" s="35"/>
      <c r="R88" s="35"/>
      <c r="S88" s="34"/>
      <c r="T88" s="34"/>
      <c r="U88" s="34"/>
      <c r="V88" s="34"/>
    </row>
    <row r="89" spans="1:22" s="84" customFormat="1" ht="23.25" customHeight="1" thickBot="1" x14ac:dyDescent="0.25">
      <c r="A89" s="35"/>
      <c r="B89" s="13"/>
      <c r="C89" s="13"/>
      <c r="D89" s="39"/>
      <c r="E89" s="39"/>
      <c r="F89" s="39"/>
      <c r="G89" s="39"/>
      <c r="H89" s="39"/>
      <c r="I89" s="13"/>
      <c r="J89" s="13"/>
      <c r="K89" s="39"/>
      <c r="L89" s="39"/>
      <c r="M89" s="39"/>
      <c r="N89" s="37"/>
      <c r="O89" s="35"/>
      <c r="P89" s="35"/>
      <c r="Q89" s="35"/>
      <c r="R89" s="35"/>
      <c r="S89" s="35"/>
      <c r="T89" s="35"/>
      <c r="U89" s="35"/>
      <c r="V89" s="35"/>
    </row>
    <row r="90" spans="1:22" s="84" customFormat="1" ht="21.75" customHeight="1" x14ac:dyDescent="0.2">
      <c r="A90" s="35"/>
      <c r="B90" s="223" t="s">
        <v>143</v>
      </c>
      <c r="C90" s="224"/>
      <c r="D90" s="224"/>
      <c r="E90" s="224"/>
      <c r="F90" s="224"/>
      <c r="G90" s="224"/>
      <c r="H90" s="224"/>
      <c r="I90" s="224"/>
      <c r="J90" s="224"/>
      <c r="K90" s="224"/>
      <c r="L90" s="224"/>
      <c r="M90" s="225"/>
      <c r="N90" s="35" t="s">
        <v>155</v>
      </c>
      <c r="O90" s="35"/>
      <c r="P90" s="35"/>
      <c r="Q90" s="35"/>
      <c r="R90" s="35"/>
      <c r="S90" s="35"/>
      <c r="T90" s="35"/>
      <c r="U90" s="35"/>
      <c r="V90" s="35"/>
    </row>
    <row r="91" spans="1:22" s="84" customFormat="1" ht="10.5" customHeight="1" x14ac:dyDescent="0.2">
      <c r="A91" s="35"/>
      <c r="B91" s="58"/>
      <c r="C91" s="13"/>
      <c r="D91" s="39"/>
      <c r="E91" s="39"/>
      <c r="F91" s="39"/>
      <c r="G91" s="39"/>
      <c r="H91" s="39"/>
      <c r="I91" s="13"/>
      <c r="J91" s="13"/>
      <c r="K91" s="39"/>
      <c r="L91" s="39"/>
      <c r="M91" s="171"/>
      <c r="N91" s="37"/>
      <c r="O91" s="35"/>
      <c r="P91" s="35"/>
      <c r="Q91" s="35"/>
      <c r="R91" s="35"/>
      <c r="S91" s="35"/>
      <c r="T91" s="35"/>
      <c r="U91" s="35"/>
      <c r="V91" s="35"/>
    </row>
    <row r="92" spans="1:22" s="84" customFormat="1" ht="18.75" customHeight="1" x14ac:dyDescent="0.2">
      <c r="A92" s="35"/>
      <c r="B92" s="226" t="s">
        <v>230</v>
      </c>
      <c r="C92" s="227"/>
      <c r="D92" s="227"/>
      <c r="E92" s="227"/>
      <c r="F92" s="227"/>
      <c r="G92" s="227"/>
      <c r="H92" s="227"/>
      <c r="I92" s="227"/>
      <c r="J92" s="227"/>
      <c r="K92" s="227"/>
      <c r="L92" s="227"/>
      <c r="M92" s="228"/>
      <c r="N92" s="37"/>
      <c r="O92" s="35"/>
      <c r="P92" s="35"/>
      <c r="Q92" s="35"/>
      <c r="R92" s="35"/>
      <c r="S92" s="35"/>
      <c r="T92" s="35"/>
      <c r="U92" s="35"/>
      <c r="V92" s="35"/>
    </row>
    <row r="93" spans="1:22" s="84" customFormat="1" ht="11.25" customHeight="1" x14ac:dyDescent="0.2">
      <c r="A93" s="35"/>
      <c r="B93" s="58"/>
      <c r="C93" s="13"/>
      <c r="D93" s="39"/>
      <c r="E93" s="39"/>
      <c r="F93" s="39"/>
      <c r="G93" s="39"/>
      <c r="H93" s="39"/>
      <c r="I93" s="13"/>
      <c r="J93" s="13"/>
      <c r="K93" s="39"/>
      <c r="L93" s="39"/>
      <c r="M93" s="171"/>
      <c r="N93" s="37"/>
      <c r="O93" s="35"/>
      <c r="P93" s="35"/>
      <c r="Q93" s="35"/>
      <c r="R93" s="35"/>
      <c r="S93" s="35"/>
      <c r="T93" s="35"/>
      <c r="U93" s="35"/>
      <c r="V93" s="35"/>
    </row>
    <row r="94" spans="1:22" s="84" customFormat="1" ht="15.75" customHeight="1" x14ac:dyDescent="0.2">
      <c r="A94" s="35"/>
      <c r="B94" s="89" t="s">
        <v>234</v>
      </c>
      <c r="C94" s="90"/>
      <c r="D94" s="91"/>
      <c r="E94" s="92"/>
      <c r="F94" s="93"/>
      <c r="G94" s="94"/>
      <c r="H94" s="174"/>
      <c r="I94" s="59"/>
      <c r="J94" s="60"/>
      <c r="K94" s="60"/>
      <c r="L94" s="60"/>
      <c r="M94" s="62"/>
      <c r="N94" s="37"/>
      <c r="O94" s="35"/>
      <c r="P94" s="35"/>
      <c r="Q94" s="35"/>
      <c r="R94" s="35"/>
      <c r="S94" s="35"/>
      <c r="T94" s="35"/>
      <c r="U94" s="35"/>
      <c r="V94" s="35"/>
    </row>
    <row r="95" spans="1:22" s="84" customFormat="1" ht="15.75" customHeight="1" x14ac:dyDescent="0.2">
      <c r="A95" s="35"/>
      <c r="B95" s="145" t="s">
        <v>235</v>
      </c>
      <c r="C95" s="53" t="s">
        <v>126</v>
      </c>
      <c r="D95" s="72"/>
      <c r="E95" s="66"/>
      <c r="F95" s="67"/>
      <c r="G95" s="71"/>
      <c r="H95" s="175"/>
      <c r="I95" s="52" t="s">
        <v>69</v>
      </c>
      <c r="J95" s="53" t="s">
        <v>70</v>
      </c>
      <c r="K95" s="34"/>
      <c r="L95" s="34"/>
      <c r="M95" s="83">
        <f>+M96+M98+M99+M100</f>
        <v>4410000</v>
      </c>
      <c r="N95" s="37"/>
      <c r="O95" s="35"/>
      <c r="P95" s="35"/>
      <c r="Q95" s="35"/>
      <c r="R95" s="35"/>
      <c r="S95" s="35"/>
      <c r="T95" s="35"/>
      <c r="U95" s="35"/>
      <c r="V95" s="35"/>
    </row>
    <row r="96" spans="1:22" s="84" customFormat="1" ht="15.75" customHeight="1" x14ac:dyDescent="0.2">
      <c r="A96" s="35"/>
      <c r="B96" s="77" t="s">
        <v>240</v>
      </c>
      <c r="C96" s="35" t="s">
        <v>134</v>
      </c>
      <c r="D96" s="72">
        <v>0</v>
      </c>
      <c r="E96" s="66">
        <v>0</v>
      </c>
      <c r="F96" s="67">
        <v>2610000</v>
      </c>
      <c r="G96" s="71">
        <f>D96-E96+F96</f>
        <v>2610000</v>
      </c>
      <c r="H96" s="175"/>
      <c r="I96" s="55" t="s">
        <v>71</v>
      </c>
      <c r="J96" s="34" t="s">
        <v>72</v>
      </c>
      <c r="K96" s="66">
        <f t="shared" ref="K96" si="55">E96</f>
        <v>0</v>
      </c>
      <c r="L96" s="67">
        <f t="shared" ref="L96" si="56">F96</f>
        <v>2610000</v>
      </c>
      <c r="M96" s="104">
        <f t="shared" ref="M96" si="57">L96-K96</f>
        <v>2610000</v>
      </c>
      <c r="N96" s="37"/>
      <c r="O96" s="35"/>
      <c r="P96" s="35"/>
      <c r="Q96" s="35"/>
      <c r="R96" s="35"/>
      <c r="S96" s="35"/>
      <c r="T96" s="35"/>
      <c r="U96" s="35"/>
      <c r="V96" s="35"/>
    </row>
    <row r="97" spans="1:22" s="84" customFormat="1" ht="15.75" customHeight="1" x14ac:dyDescent="0.2">
      <c r="A97" s="35"/>
      <c r="B97" s="145" t="s">
        <v>236</v>
      </c>
      <c r="C97" s="53" t="s">
        <v>238</v>
      </c>
      <c r="D97" s="72"/>
      <c r="E97" s="66"/>
      <c r="F97" s="67"/>
      <c r="G97" s="71"/>
      <c r="H97" s="175"/>
      <c r="I97" s="55"/>
      <c r="J97" s="34"/>
      <c r="K97" s="66"/>
      <c r="L97" s="67"/>
      <c r="M97" s="104"/>
      <c r="N97" s="37"/>
      <c r="O97" s="35"/>
      <c r="P97" s="35"/>
      <c r="Q97" s="35"/>
      <c r="R97" s="35"/>
      <c r="S97" s="35"/>
      <c r="T97" s="35"/>
      <c r="U97" s="35"/>
      <c r="V97" s="35"/>
    </row>
    <row r="98" spans="1:22" s="84" customFormat="1" ht="15.75" customHeight="1" x14ac:dyDescent="0.2">
      <c r="A98" s="35"/>
      <c r="B98" s="77" t="s">
        <v>241</v>
      </c>
      <c r="C98" s="35" t="s">
        <v>231</v>
      </c>
      <c r="D98" s="72">
        <v>0</v>
      </c>
      <c r="E98" s="66">
        <v>0</v>
      </c>
      <c r="F98" s="67">
        <v>1250000</v>
      </c>
      <c r="G98" s="71">
        <f t="shared" ref="G98:G100" si="58">D98-E98+F98</f>
        <v>1250000</v>
      </c>
      <c r="H98" s="175"/>
      <c r="I98" s="55" t="s">
        <v>71</v>
      </c>
      <c r="J98" s="34" t="s">
        <v>72</v>
      </c>
      <c r="K98" s="66">
        <f t="shared" ref="K98:K100" si="59">E98</f>
        <v>0</v>
      </c>
      <c r="L98" s="67">
        <f t="shared" ref="L98:L100" si="60">F98</f>
        <v>1250000</v>
      </c>
      <c r="M98" s="104">
        <f t="shared" ref="M98:M100" si="61">L98-K98</f>
        <v>1250000</v>
      </c>
      <c r="N98" s="37"/>
      <c r="O98" s="35"/>
      <c r="P98" s="35"/>
      <c r="Q98" s="35"/>
      <c r="R98" s="35"/>
      <c r="S98" s="35"/>
      <c r="T98" s="35"/>
      <c r="U98" s="35"/>
      <c r="V98" s="35"/>
    </row>
    <row r="99" spans="1:22" s="84" customFormat="1" ht="15.75" customHeight="1" x14ac:dyDescent="0.2">
      <c r="A99" s="35"/>
      <c r="B99" s="77" t="s">
        <v>242</v>
      </c>
      <c r="C99" s="76" t="s">
        <v>232</v>
      </c>
      <c r="D99" s="72">
        <v>0</v>
      </c>
      <c r="E99" s="66">
        <v>0</v>
      </c>
      <c r="F99" s="67">
        <v>300000</v>
      </c>
      <c r="G99" s="71">
        <f t="shared" si="58"/>
        <v>300000</v>
      </c>
      <c r="H99" s="175"/>
      <c r="I99" s="55" t="s">
        <v>71</v>
      </c>
      <c r="J99" s="34" t="s">
        <v>72</v>
      </c>
      <c r="K99" s="66">
        <f t="shared" si="59"/>
        <v>0</v>
      </c>
      <c r="L99" s="67">
        <f t="shared" si="60"/>
        <v>300000</v>
      </c>
      <c r="M99" s="104">
        <f t="shared" si="61"/>
        <v>300000</v>
      </c>
      <c r="N99" s="37"/>
      <c r="O99" s="35"/>
      <c r="P99" s="35"/>
      <c r="Q99" s="35"/>
      <c r="R99" s="35"/>
      <c r="S99" s="35"/>
      <c r="T99" s="35"/>
      <c r="U99" s="35"/>
      <c r="V99" s="35"/>
    </row>
    <row r="100" spans="1:22" s="84" customFormat="1" ht="15.75" customHeight="1" x14ac:dyDescent="0.2">
      <c r="A100" s="35"/>
      <c r="B100" s="77" t="s">
        <v>243</v>
      </c>
      <c r="C100" s="35" t="s">
        <v>233</v>
      </c>
      <c r="D100" s="72">
        <v>0</v>
      </c>
      <c r="E100" s="66">
        <v>0</v>
      </c>
      <c r="F100" s="67">
        <v>250000</v>
      </c>
      <c r="G100" s="71">
        <f t="shared" si="58"/>
        <v>250000</v>
      </c>
      <c r="H100" s="175"/>
      <c r="I100" s="55" t="s">
        <v>71</v>
      </c>
      <c r="J100" s="34" t="s">
        <v>72</v>
      </c>
      <c r="K100" s="66">
        <f t="shared" si="59"/>
        <v>0</v>
      </c>
      <c r="L100" s="67">
        <f t="shared" si="60"/>
        <v>250000</v>
      </c>
      <c r="M100" s="104">
        <f t="shared" si="61"/>
        <v>250000</v>
      </c>
      <c r="N100" s="37"/>
      <c r="O100" s="35"/>
      <c r="P100" s="35"/>
      <c r="Q100" s="35"/>
      <c r="R100" s="35"/>
      <c r="S100" s="35"/>
      <c r="T100" s="35"/>
      <c r="U100" s="35"/>
      <c r="V100" s="35"/>
    </row>
    <row r="101" spans="1:22" s="84" customFormat="1" ht="15.75" customHeight="1" x14ac:dyDescent="0.2">
      <c r="A101" s="35"/>
      <c r="B101" s="145" t="s">
        <v>237</v>
      </c>
      <c r="C101" s="53" t="s">
        <v>140</v>
      </c>
      <c r="D101" s="72"/>
      <c r="E101" s="66"/>
      <c r="F101" s="67"/>
      <c r="G101" s="71"/>
      <c r="H101" s="175"/>
      <c r="I101" s="52" t="s">
        <v>81</v>
      </c>
      <c r="J101" s="53" t="s">
        <v>82</v>
      </c>
      <c r="K101" s="34"/>
      <c r="L101" s="34"/>
      <c r="M101" s="83">
        <f>+M102</f>
        <v>277253</v>
      </c>
      <c r="N101" s="37"/>
      <c r="O101" s="35"/>
      <c r="P101" s="35"/>
      <c r="Q101" s="35"/>
      <c r="R101" s="35"/>
      <c r="S101" s="35"/>
      <c r="T101" s="35"/>
      <c r="U101" s="35"/>
      <c r="V101" s="35"/>
    </row>
    <row r="102" spans="1:22" s="84" customFormat="1" ht="15.75" customHeight="1" x14ac:dyDescent="0.2">
      <c r="A102" s="35"/>
      <c r="B102" s="77" t="s">
        <v>244</v>
      </c>
      <c r="C102" s="35" t="s">
        <v>210</v>
      </c>
      <c r="D102" s="72">
        <v>0</v>
      </c>
      <c r="E102" s="66">
        <v>0</v>
      </c>
      <c r="F102" s="67">
        <v>277253</v>
      </c>
      <c r="G102" s="71">
        <f>D102-E102+F102</f>
        <v>277253</v>
      </c>
      <c r="H102" s="175"/>
      <c r="I102" s="55" t="s">
        <v>83</v>
      </c>
      <c r="J102" s="34" t="s">
        <v>84</v>
      </c>
      <c r="K102" s="66">
        <f t="shared" ref="K102" si="62">E102</f>
        <v>0</v>
      </c>
      <c r="L102" s="67">
        <f t="shared" ref="L102" si="63">F102</f>
        <v>277253</v>
      </c>
      <c r="M102" s="104">
        <f t="shared" ref="M102" si="64">L102-K102</f>
        <v>277253</v>
      </c>
      <c r="N102" s="37"/>
      <c r="O102" s="35"/>
      <c r="P102" s="35"/>
      <c r="Q102" s="35"/>
      <c r="R102" s="35"/>
      <c r="S102" s="35"/>
      <c r="T102" s="35"/>
      <c r="U102" s="35"/>
      <c r="V102" s="35"/>
    </row>
    <row r="103" spans="1:22" s="84" customFormat="1" ht="18.75" customHeight="1" x14ac:dyDescent="0.2">
      <c r="A103" s="35"/>
      <c r="B103" s="217" t="s">
        <v>239</v>
      </c>
      <c r="C103" s="218"/>
      <c r="D103" s="69">
        <f>SUM(D96:D102)</f>
        <v>0</v>
      </c>
      <c r="E103" s="70">
        <f t="shared" ref="E103:G103" si="65">SUM(E96:E102)</f>
        <v>0</v>
      </c>
      <c r="F103" s="68">
        <f t="shared" si="65"/>
        <v>4687253</v>
      </c>
      <c r="G103" s="69">
        <f t="shared" si="65"/>
        <v>4687253</v>
      </c>
      <c r="H103" s="177"/>
      <c r="I103" s="79"/>
      <c r="J103" s="80" t="s">
        <v>119</v>
      </c>
      <c r="K103" s="70">
        <f t="shared" ref="K103" si="66">SUM(K96:K102)</f>
        <v>0</v>
      </c>
      <c r="L103" s="68">
        <f t="shared" ref="L103" si="67">SUM(L96:L102)</f>
        <v>4687253</v>
      </c>
      <c r="M103" s="63">
        <f>+M101+M95</f>
        <v>4687253</v>
      </c>
      <c r="N103" s="37"/>
      <c r="O103" s="35"/>
      <c r="P103" s="35"/>
      <c r="Q103" s="35"/>
      <c r="R103" s="35"/>
      <c r="S103" s="35"/>
      <c r="T103" s="35"/>
      <c r="U103" s="35"/>
      <c r="V103" s="35"/>
    </row>
    <row r="104" spans="1:22" s="84" customFormat="1" ht="20.25" customHeight="1" thickBot="1" x14ac:dyDescent="0.25">
      <c r="A104" s="35"/>
      <c r="B104" s="58"/>
      <c r="C104" s="13"/>
      <c r="D104" s="39"/>
      <c r="E104" s="39"/>
      <c r="F104" s="39"/>
      <c r="G104" s="39"/>
      <c r="H104" s="39"/>
      <c r="I104" s="13"/>
      <c r="J104" s="13"/>
      <c r="K104" s="39"/>
      <c r="L104" s="39"/>
      <c r="M104" s="171"/>
      <c r="N104" s="37"/>
      <c r="O104" s="35"/>
      <c r="P104" s="35"/>
      <c r="Q104" s="35"/>
      <c r="R104" s="35"/>
      <c r="S104" s="35"/>
      <c r="T104" s="35"/>
      <c r="U104" s="35"/>
      <c r="V104" s="35"/>
    </row>
    <row r="105" spans="1:22" s="84" customFormat="1" ht="21" customHeight="1" thickBot="1" x14ac:dyDescent="0.25">
      <c r="A105" s="35"/>
      <c r="B105" s="221" t="s">
        <v>245</v>
      </c>
      <c r="C105" s="222"/>
      <c r="D105" s="178">
        <f>+D103</f>
        <v>0</v>
      </c>
      <c r="E105" s="178">
        <f t="shared" ref="E105:G105" si="68">+E103</f>
        <v>0</v>
      </c>
      <c r="F105" s="178">
        <f t="shared" si="68"/>
        <v>4687253</v>
      </c>
      <c r="G105" s="178">
        <f t="shared" si="68"/>
        <v>4687253</v>
      </c>
      <c r="H105" s="179"/>
      <c r="I105" s="221" t="s">
        <v>381</v>
      </c>
      <c r="J105" s="222"/>
      <c r="K105" s="178">
        <f t="shared" ref="K105:M105" si="69">+K103</f>
        <v>0</v>
      </c>
      <c r="L105" s="178">
        <f t="shared" si="69"/>
        <v>4687253</v>
      </c>
      <c r="M105" s="197">
        <f t="shared" si="69"/>
        <v>4687253</v>
      </c>
      <c r="N105" s="37"/>
      <c r="O105" s="35"/>
      <c r="P105" s="35"/>
      <c r="Q105" s="35"/>
      <c r="R105" s="35"/>
      <c r="S105" s="35"/>
      <c r="T105" s="35"/>
      <c r="U105" s="35"/>
      <c r="V105" s="35"/>
    </row>
    <row r="106" spans="1:22" s="84" customFormat="1" ht="41.25" customHeight="1" x14ac:dyDescent="0.2">
      <c r="A106" s="35"/>
      <c r="B106" s="58"/>
      <c r="C106" s="13"/>
      <c r="D106" s="39"/>
      <c r="E106" s="39"/>
      <c r="F106" s="39"/>
      <c r="G106" s="39"/>
      <c r="H106" s="39"/>
      <c r="I106" s="13"/>
      <c r="J106" s="13"/>
      <c r="K106" s="39"/>
      <c r="L106" s="39"/>
      <c r="M106" s="171"/>
      <c r="N106" s="37"/>
      <c r="O106" s="35"/>
      <c r="P106" s="35"/>
      <c r="Q106" s="35"/>
      <c r="R106" s="35"/>
      <c r="S106" s="35"/>
      <c r="T106" s="35"/>
      <c r="U106" s="35"/>
      <c r="V106" s="35"/>
    </row>
    <row r="107" spans="1:22" s="84" customFormat="1" ht="21.75" customHeight="1" x14ac:dyDescent="0.2">
      <c r="A107" s="35"/>
      <c r="B107" s="226" t="s">
        <v>273</v>
      </c>
      <c r="C107" s="227"/>
      <c r="D107" s="227"/>
      <c r="E107" s="227"/>
      <c r="F107" s="227"/>
      <c r="G107" s="227"/>
      <c r="H107" s="227"/>
      <c r="I107" s="227"/>
      <c r="J107" s="227"/>
      <c r="K107" s="227"/>
      <c r="L107" s="227"/>
      <c r="M107" s="228"/>
      <c r="N107" s="37"/>
      <c r="O107" s="35"/>
      <c r="P107" s="35"/>
      <c r="Q107" s="35"/>
      <c r="R107" s="35"/>
      <c r="S107" s="35"/>
      <c r="T107" s="35"/>
      <c r="U107" s="35"/>
      <c r="V107" s="35"/>
    </row>
    <row r="108" spans="1:22" s="84" customFormat="1" ht="23.25" customHeight="1" x14ac:dyDescent="0.2">
      <c r="A108" s="35"/>
      <c r="B108" s="58"/>
      <c r="C108" s="13"/>
      <c r="D108" s="39"/>
      <c r="E108" s="39"/>
      <c r="F108" s="39"/>
      <c r="G108" s="39"/>
      <c r="H108" s="39"/>
      <c r="I108" s="13"/>
      <c r="J108" s="13"/>
      <c r="K108" s="39"/>
      <c r="L108" s="39"/>
      <c r="M108" s="171"/>
      <c r="N108" s="37"/>
      <c r="O108" s="35"/>
      <c r="P108" s="35"/>
      <c r="Q108" s="35"/>
      <c r="R108" s="35"/>
      <c r="S108" s="35"/>
      <c r="T108" s="35"/>
      <c r="U108" s="35"/>
      <c r="V108" s="35"/>
    </row>
    <row r="109" spans="1:22" s="84" customFormat="1" ht="21.75" customHeight="1" x14ac:dyDescent="0.2">
      <c r="A109" s="35"/>
      <c r="B109" s="89" t="s">
        <v>292</v>
      </c>
      <c r="C109" s="90"/>
      <c r="D109" s="91"/>
      <c r="E109" s="92"/>
      <c r="F109" s="93"/>
      <c r="G109" s="94"/>
      <c r="H109" s="174"/>
      <c r="I109" s="59"/>
      <c r="J109" s="60"/>
      <c r="K109" s="60"/>
      <c r="L109" s="60"/>
      <c r="M109" s="62"/>
      <c r="N109" s="37"/>
      <c r="O109" s="35"/>
      <c r="P109" s="35"/>
      <c r="Q109" s="35"/>
      <c r="R109" s="35"/>
      <c r="S109" s="35"/>
      <c r="T109" s="35"/>
      <c r="U109" s="35"/>
      <c r="V109" s="35"/>
    </row>
    <row r="110" spans="1:22" s="84" customFormat="1" ht="18.75" customHeight="1" x14ac:dyDescent="0.2">
      <c r="A110" s="35"/>
      <c r="B110" s="145" t="s">
        <v>293</v>
      </c>
      <c r="C110" s="53" t="s">
        <v>46</v>
      </c>
      <c r="D110" s="72"/>
      <c r="E110" s="66"/>
      <c r="F110" s="67"/>
      <c r="G110" s="71"/>
      <c r="H110" s="175"/>
      <c r="I110" s="52" t="s">
        <v>69</v>
      </c>
      <c r="J110" s="53" t="s">
        <v>70</v>
      </c>
      <c r="K110" s="34"/>
      <c r="L110" s="34"/>
      <c r="M110" s="83">
        <f>SUM(M111:M128)</f>
        <v>-12746000</v>
      </c>
      <c r="N110" s="37"/>
      <c r="O110" s="35"/>
      <c r="P110" s="35"/>
      <c r="Q110" s="35"/>
      <c r="R110" s="35"/>
      <c r="S110" s="35"/>
      <c r="T110" s="35"/>
      <c r="U110" s="35"/>
      <c r="V110" s="35"/>
    </row>
    <row r="111" spans="1:22" s="84" customFormat="1" ht="18.75" customHeight="1" x14ac:dyDescent="0.2">
      <c r="A111" s="35"/>
      <c r="B111" s="77" t="s">
        <v>274</v>
      </c>
      <c r="C111" s="35" t="s">
        <v>138</v>
      </c>
      <c r="D111" s="72">
        <v>31616660.91</v>
      </c>
      <c r="E111" s="66">
        <v>2850000</v>
      </c>
      <c r="F111" s="67">
        <v>0</v>
      </c>
      <c r="G111" s="71">
        <f t="shared" ref="G111:G120" si="70">D111-E111+F111</f>
        <v>28766660.91</v>
      </c>
      <c r="H111" s="39"/>
      <c r="I111" s="55" t="s">
        <v>73</v>
      </c>
      <c r="J111" s="34" t="s">
        <v>74</v>
      </c>
      <c r="K111" s="66">
        <f t="shared" ref="K111" si="71">E111</f>
        <v>2850000</v>
      </c>
      <c r="L111" s="67">
        <f t="shared" ref="L111" si="72">F111</f>
        <v>0</v>
      </c>
      <c r="M111" s="104">
        <f t="shared" ref="M111" si="73">L111-K111</f>
        <v>-2850000</v>
      </c>
      <c r="N111" s="37"/>
      <c r="O111" s="35"/>
      <c r="P111" s="35"/>
      <c r="Q111" s="35"/>
      <c r="R111" s="35"/>
      <c r="S111" s="35"/>
      <c r="T111" s="35"/>
      <c r="U111" s="35"/>
      <c r="V111" s="35"/>
    </row>
    <row r="112" spans="1:22" s="84" customFormat="1" ht="18.75" customHeight="1" x14ac:dyDescent="0.2">
      <c r="A112" s="35"/>
      <c r="B112" s="77" t="s">
        <v>275</v>
      </c>
      <c r="C112" s="35" t="s">
        <v>194</v>
      </c>
      <c r="D112" s="72">
        <v>4109654.03</v>
      </c>
      <c r="E112" s="66">
        <v>3000000</v>
      </c>
      <c r="F112" s="67">
        <v>0</v>
      </c>
      <c r="G112" s="71">
        <f t="shared" si="70"/>
        <v>1109654.0299999998</v>
      </c>
      <c r="H112" s="39"/>
      <c r="I112" s="55" t="s">
        <v>73</v>
      </c>
      <c r="J112" s="34" t="s">
        <v>74</v>
      </c>
      <c r="K112" s="66">
        <f t="shared" ref="K112:K120" si="74">E112</f>
        <v>3000000</v>
      </c>
      <c r="L112" s="67">
        <f t="shared" ref="L112:L120" si="75">F112</f>
        <v>0</v>
      </c>
      <c r="M112" s="104">
        <f t="shared" ref="M112:M120" si="76">L112-K112</f>
        <v>-3000000</v>
      </c>
      <c r="N112" s="37"/>
      <c r="O112" s="35"/>
      <c r="P112" s="35"/>
      <c r="Q112" s="35"/>
      <c r="R112" s="35"/>
      <c r="S112" s="35"/>
      <c r="T112" s="35"/>
      <c r="U112" s="35"/>
      <c r="V112" s="35"/>
    </row>
    <row r="113" spans="1:22" s="84" customFormat="1" ht="18.75" customHeight="1" x14ac:dyDescent="0.2">
      <c r="A113" s="35"/>
      <c r="B113" s="77" t="s">
        <v>276</v>
      </c>
      <c r="C113" s="35" t="s">
        <v>123</v>
      </c>
      <c r="D113" s="72">
        <v>8042209.4800000004</v>
      </c>
      <c r="E113" s="66">
        <v>500000</v>
      </c>
      <c r="F113" s="67">
        <v>0</v>
      </c>
      <c r="G113" s="71">
        <f t="shared" si="70"/>
        <v>7542209.4800000004</v>
      </c>
      <c r="H113" s="39"/>
      <c r="I113" s="55" t="s">
        <v>73</v>
      </c>
      <c r="J113" s="34" t="s">
        <v>74</v>
      </c>
      <c r="K113" s="66">
        <f t="shared" si="74"/>
        <v>500000</v>
      </c>
      <c r="L113" s="67">
        <f t="shared" si="75"/>
        <v>0</v>
      </c>
      <c r="M113" s="104">
        <f t="shared" si="76"/>
        <v>-500000</v>
      </c>
      <c r="N113" s="37"/>
      <c r="O113" s="35"/>
      <c r="P113" s="35"/>
      <c r="Q113" s="35"/>
      <c r="R113" s="35"/>
      <c r="S113" s="35"/>
      <c r="T113" s="35"/>
      <c r="U113" s="35"/>
      <c r="V113" s="35"/>
    </row>
    <row r="114" spans="1:22" s="84" customFormat="1" ht="18.75" customHeight="1" x14ac:dyDescent="0.2">
      <c r="A114" s="35"/>
      <c r="B114" s="77" t="s">
        <v>277</v>
      </c>
      <c r="C114" s="35" t="s">
        <v>162</v>
      </c>
      <c r="D114" s="72">
        <v>3393623.44</v>
      </c>
      <c r="E114" s="66">
        <v>2000000</v>
      </c>
      <c r="F114" s="67">
        <v>0</v>
      </c>
      <c r="G114" s="71">
        <f t="shared" si="70"/>
        <v>1393623.44</v>
      </c>
      <c r="H114" s="39"/>
      <c r="I114" s="55" t="s">
        <v>73</v>
      </c>
      <c r="J114" s="34" t="s">
        <v>74</v>
      </c>
      <c r="K114" s="66">
        <f t="shared" si="74"/>
        <v>2000000</v>
      </c>
      <c r="L114" s="67">
        <f t="shared" si="75"/>
        <v>0</v>
      </c>
      <c r="M114" s="104">
        <f t="shared" si="76"/>
        <v>-2000000</v>
      </c>
      <c r="N114" s="37"/>
      <c r="O114" s="35"/>
      <c r="P114" s="35"/>
      <c r="Q114" s="35"/>
      <c r="R114" s="35"/>
      <c r="S114" s="35"/>
      <c r="T114" s="35"/>
      <c r="U114" s="35"/>
      <c r="V114" s="35"/>
    </row>
    <row r="115" spans="1:22" s="84" customFormat="1" ht="18.75" customHeight="1" x14ac:dyDescent="0.2">
      <c r="A115" s="35"/>
      <c r="B115" s="77" t="s">
        <v>278</v>
      </c>
      <c r="C115" s="35" t="s">
        <v>164</v>
      </c>
      <c r="D115" s="72">
        <v>6375000</v>
      </c>
      <c r="E115" s="66">
        <v>405000</v>
      </c>
      <c r="F115" s="67">
        <v>0</v>
      </c>
      <c r="G115" s="71">
        <f t="shared" si="70"/>
        <v>5970000</v>
      </c>
      <c r="H115" s="39"/>
      <c r="I115" s="55" t="s">
        <v>73</v>
      </c>
      <c r="J115" s="34" t="s">
        <v>74</v>
      </c>
      <c r="K115" s="66">
        <f t="shared" si="74"/>
        <v>405000</v>
      </c>
      <c r="L115" s="67">
        <f t="shared" si="75"/>
        <v>0</v>
      </c>
      <c r="M115" s="104">
        <f t="shared" si="76"/>
        <v>-405000</v>
      </c>
      <c r="N115" s="37"/>
      <c r="O115" s="35"/>
      <c r="P115" s="35"/>
      <c r="Q115" s="35"/>
      <c r="R115" s="35"/>
      <c r="S115" s="35"/>
      <c r="T115" s="35"/>
      <c r="U115" s="35"/>
      <c r="V115" s="35"/>
    </row>
    <row r="116" spans="1:22" s="84" customFormat="1" ht="18.75" customHeight="1" x14ac:dyDescent="0.2">
      <c r="A116" s="35"/>
      <c r="B116" s="77" t="s">
        <v>279</v>
      </c>
      <c r="C116" s="35" t="s">
        <v>166</v>
      </c>
      <c r="D116" s="72">
        <v>4982902</v>
      </c>
      <c r="E116" s="66">
        <v>70000</v>
      </c>
      <c r="F116" s="67">
        <v>0</v>
      </c>
      <c r="G116" s="71">
        <f t="shared" si="70"/>
        <v>4912902</v>
      </c>
      <c r="H116" s="39"/>
      <c r="I116" s="55" t="s">
        <v>73</v>
      </c>
      <c r="J116" s="34" t="s">
        <v>74</v>
      </c>
      <c r="K116" s="66">
        <f t="shared" si="74"/>
        <v>70000</v>
      </c>
      <c r="L116" s="67">
        <f t="shared" si="75"/>
        <v>0</v>
      </c>
      <c r="M116" s="104">
        <f t="shared" si="76"/>
        <v>-70000</v>
      </c>
      <c r="N116" s="37"/>
      <c r="O116" s="35"/>
      <c r="P116" s="35"/>
      <c r="Q116" s="35"/>
      <c r="R116" s="35"/>
      <c r="S116" s="35"/>
      <c r="T116" s="35"/>
      <c r="U116" s="35"/>
      <c r="V116" s="35"/>
    </row>
    <row r="117" spans="1:22" s="84" customFormat="1" ht="23.25" customHeight="1" x14ac:dyDescent="0.2">
      <c r="A117" s="35"/>
      <c r="B117" s="77" t="s">
        <v>355</v>
      </c>
      <c r="C117" s="76" t="s">
        <v>168</v>
      </c>
      <c r="D117" s="72">
        <v>246822</v>
      </c>
      <c r="E117" s="66">
        <v>10000</v>
      </c>
      <c r="F117" s="67">
        <v>0</v>
      </c>
      <c r="G117" s="71">
        <f t="shared" si="70"/>
        <v>236822</v>
      </c>
      <c r="H117" s="39"/>
      <c r="I117" s="55" t="s">
        <v>73</v>
      </c>
      <c r="J117" s="34" t="s">
        <v>74</v>
      </c>
      <c r="K117" s="66">
        <f t="shared" si="74"/>
        <v>10000</v>
      </c>
      <c r="L117" s="67">
        <f t="shared" si="75"/>
        <v>0</v>
      </c>
      <c r="M117" s="104">
        <f t="shared" si="76"/>
        <v>-10000</v>
      </c>
      <c r="N117" s="37"/>
      <c r="O117" s="35"/>
      <c r="P117" s="35"/>
      <c r="Q117" s="35"/>
      <c r="R117" s="35"/>
      <c r="S117" s="35"/>
      <c r="T117" s="35"/>
      <c r="U117" s="35"/>
      <c r="V117" s="35"/>
    </row>
    <row r="118" spans="1:22" s="84" customFormat="1" ht="18.75" customHeight="1" x14ac:dyDescent="0.2">
      <c r="A118" s="35"/>
      <c r="B118" s="77" t="s">
        <v>280</v>
      </c>
      <c r="C118" s="76" t="s">
        <v>170</v>
      </c>
      <c r="D118" s="72">
        <v>2496109</v>
      </c>
      <c r="E118" s="66">
        <v>55000</v>
      </c>
      <c r="F118" s="67">
        <v>0</v>
      </c>
      <c r="G118" s="71">
        <f t="shared" si="70"/>
        <v>2441109</v>
      </c>
      <c r="H118" s="39"/>
      <c r="I118" s="55" t="s">
        <v>73</v>
      </c>
      <c r="J118" s="34" t="s">
        <v>74</v>
      </c>
      <c r="K118" s="66">
        <f t="shared" si="74"/>
        <v>55000</v>
      </c>
      <c r="L118" s="67">
        <f t="shared" si="75"/>
        <v>0</v>
      </c>
      <c r="M118" s="104">
        <f t="shared" si="76"/>
        <v>-55000</v>
      </c>
      <c r="N118" s="37"/>
      <c r="O118" s="35"/>
      <c r="P118" s="35"/>
      <c r="Q118" s="35"/>
      <c r="R118" s="35"/>
      <c r="S118" s="35"/>
      <c r="T118" s="35"/>
      <c r="U118" s="35"/>
      <c r="V118" s="35"/>
    </row>
    <row r="119" spans="1:22" s="84" customFormat="1" ht="18.75" customHeight="1" x14ac:dyDescent="0.2">
      <c r="A119" s="35"/>
      <c r="B119" s="77" t="s">
        <v>281</v>
      </c>
      <c r="C119" s="35" t="s">
        <v>172</v>
      </c>
      <c r="D119" s="72">
        <v>735464</v>
      </c>
      <c r="E119" s="66">
        <v>21000</v>
      </c>
      <c r="F119" s="67">
        <v>0</v>
      </c>
      <c r="G119" s="71">
        <f t="shared" si="70"/>
        <v>714464</v>
      </c>
      <c r="H119" s="39"/>
      <c r="I119" s="55" t="s">
        <v>73</v>
      </c>
      <c r="J119" s="34" t="s">
        <v>74</v>
      </c>
      <c r="K119" s="66">
        <f t="shared" si="74"/>
        <v>21000</v>
      </c>
      <c r="L119" s="67">
        <f t="shared" si="75"/>
        <v>0</v>
      </c>
      <c r="M119" s="104">
        <f t="shared" si="76"/>
        <v>-21000</v>
      </c>
      <c r="N119" s="37"/>
      <c r="O119" s="35"/>
      <c r="P119" s="35"/>
      <c r="Q119" s="35"/>
      <c r="R119" s="35"/>
      <c r="S119" s="35"/>
      <c r="T119" s="35"/>
      <c r="U119" s="35"/>
      <c r="V119" s="35"/>
    </row>
    <row r="120" spans="1:22" s="84" customFormat="1" ht="18.75" customHeight="1" thickBot="1" x14ac:dyDescent="0.25">
      <c r="A120" s="35"/>
      <c r="B120" s="198" t="s">
        <v>282</v>
      </c>
      <c r="C120" s="199" t="s">
        <v>174</v>
      </c>
      <c r="D120" s="216">
        <v>1460930</v>
      </c>
      <c r="E120" s="200">
        <v>35000</v>
      </c>
      <c r="F120" s="201">
        <v>0</v>
      </c>
      <c r="G120" s="202">
        <f t="shared" si="70"/>
        <v>1425930</v>
      </c>
      <c r="H120" s="203"/>
      <c r="I120" s="204" t="s">
        <v>73</v>
      </c>
      <c r="J120" s="85" t="s">
        <v>74</v>
      </c>
      <c r="K120" s="200">
        <f t="shared" si="74"/>
        <v>35000</v>
      </c>
      <c r="L120" s="201">
        <f t="shared" si="75"/>
        <v>0</v>
      </c>
      <c r="M120" s="205">
        <f t="shared" si="76"/>
        <v>-35000</v>
      </c>
      <c r="N120" s="37"/>
      <c r="O120" s="35"/>
      <c r="P120" s="35"/>
      <c r="Q120" s="35"/>
      <c r="R120" s="35"/>
      <c r="S120" s="35"/>
      <c r="T120" s="35"/>
      <c r="U120" s="35"/>
      <c r="V120" s="35"/>
    </row>
    <row r="121" spans="1:22" s="84" customFormat="1" ht="18.75" customHeight="1" x14ac:dyDescent="0.2">
      <c r="A121" s="35"/>
      <c r="B121" s="206" t="s">
        <v>295</v>
      </c>
      <c r="C121" s="207" t="s">
        <v>126</v>
      </c>
      <c r="D121" s="208"/>
      <c r="E121" s="209"/>
      <c r="F121" s="210"/>
      <c r="G121" s="211"/>
      <c r="H121" s="212"/>
      <c r="I121" s="213"/>
      <c r="J121" s="194"/>
      <c r="K121" s="209"/>
      <c r="L121" s="210"/>
      <c r="M121" s="214"/>
      <c r="N121" s="35" t="s">
        <v>358</v>
      </c>
      <c r="O121" s="35"/>
      <c r="P121" s="35"/>
      <c r="Q121" s="35"/>
      <c r="R121" s="35"/>
      <c r="S121" s="35"/>
      <c r="T121" s="35"/>
      <c r="U121" s="35"/>
      <c r="V121" s="35"/>
    </row>
    <row r="122" spans="1:22" s="84" customFormat="1" ht="18.75" customHeight="1" x14ac:dyDescent="0.2">
      <c r="A122" s="35"/>
      <c r="B122" s="77" t="s">
        <v>283</v>
      </c>
      <c r="C122" s="35" t="s">
        <v>182</v>
      </c>
      <c r="D122" s="72">
        <v>2000000</v>
      </c>
      <c r="E122" s="66">
        <v>2000000</v>
      </c>
      <c r="F122" s="67">
        <v>0</v>
      </c>
      <c r="G122" s="71">
        <f t="shared" ref="G122:G124" si="77">D122-E122+F122</f>
        <v>0</v>
      </c>
      <c r="H122" s="39"/>
      <c r="I122" s="55" t="s">
        <v>73</v>
      </c>
      <c r="J122" s="34" t="s">
        <v>74</v>
      </c>
      <c r="K122" s="66">
        <f t="shared" ref="K122:K124" si="78">E122</f>
        <v>2000000</v>
      </c>
      <c r="L122" s="67">
        <f t="shared" ref="L122:L124" si="79">F122</f>
        <v>0</v>
      </c>
      <c r="M122" s="104">
        <f t="shared" ref="M122:M124" si="80">L122-K122</f>
        <v>-2000000</v>
      </c>
      <c r="N122" s="37"/>
      <c r="O122" s="35"/>
      <c r="P122" s="35"/>
      <c r="Q122" s="35"/>
      <c r="R122" s="35"/>
      <c r="S122" s="35"/>
      <c r="T122" s="35"/>
      <c r="U122" s="35"/>
      <c r="V122" s="35"/>
    </row>
    <row r="123" spans="1:22" s="84" customFormat="1" ht="18.75" customHeight="1" x14ac:dyDescent="0.2">
      <c r="A123" s="35"/>
      <c r="B123" s="77" t="s">
        <v>284</v>
      </c>
      <c r="C123" s="35" t="s">
        <v>201</v>
      </c>
      <c r="D123" s="72">
        <v>2350000</v>
      </c>
      <c r="E123" s="66">
        <v>2350000</v>
      </c>
      <c r="F123" s="67">
        <v>0</v>
      </c>
      <c r="G123" s="71">
        <f t="shared" si="77"/>
        <v>0</v>
      </c>
      <c r="H123" s="39"/>
      <c r="I123" s="55" t="s">
        <v>73</v>
      </c>
      <c r="J123" s="34" t="s">
        <v>74</v>
      </c>
      <c r="K123" s="66">
        <f t="shared" si="78"/>
        <v>2350000</v>
      </c>
      <c r="L123" s="67">
        <f t="shared" si="79"/>
        <v>0</v>
      </c>
      <c r="M123" s="104">
        <f t="shared" si="80"/>
        <v>-2350000</v>
      </c>
      <c r="N123" s="37"/>
      <c r="O123" s="35"/>
      <c r="P123" s="35"/>
      <c r="Q123" s="35"/>
      <c r="R123" s="35"/>
      <c r="S123" s="35"/>
      <c r="T123" s="35"/>
      <c r="U123" s="35"/>
      <c r="V123" s="35"/>
    </row>
    <row r="124" spans="1:22" s="84" customFormat="1" ht="18.75" customHeight="1" x14ac:dyDescent="0.2">
      <c r="A124" s="35"/>
      <c r="B124" s="77" t="s">
        <v>285</v>
      </c>
      <c r="C124" s="35" t="s">
        <v>286</v>
      </c>
      <c r="D124" s="72">
        <v>500000</v>
      </c>
      <c r="E124" s="66">
        <v>350000</v>
      </c>
      <c r="F124" s="67">
        <v>0</v>
      </c>
      <c r="G124" s="71">
        <f t="shared" si="77"/>
        <v>150000</v>
      </c>
      <c r="H124" s="39"/>
      <c r="I124" s="55" t="s">
        <v>73</v>
      </c>
      <c r="J124" s="34" t="s">
        <v>74</v>
      </c>
      <c r="K124" s="66">
        <f t="shared" si="78"/>
        <v>350000</v>
      </c>
      <c r="L124" s="67">
        <f t="shared" si="79"/>
        <v>0</v>
      </c>
      <c r="M124" s="104">
        <f t="shared" si="80"/>
        <v>-350000</v>
      </c>
      <c r="N124" s="37"/>
      <c r="O124" s="35"/>
      <c r="P124" s="35"/>
      <c r="Q124" s="35"/>
      <c r="R124" s="35"/>
      <c r="S124" s="35"/>
      <c r="T124" s="35"/>
      <c r="U124" s="35"/>
      <c r="V124" s="35"/>
    </row>
    <row r="125" spans="1:22" s="84" customFormat="1" ht="18.75" customHeight="1" x14ac:dyDescent="0.2">
      <c r="A125" s="35"/>
      <c r="B125" s="145" t="s">
        <v>294</v>
      </c>
      <c r="C125" s="53" t="s">
        <v>238</v>
      </c>
      <c r="D125" s="72"/>
      <c r="E125" s="66"/>
      <c r="F125" s="67"/>
      <c r="G125" s="71"/>
      <c r="H125" s="39"/>
      <c r="I125" s="55"/>
      <c r="J125" s="34"/>
      <c r="K125" s="66"/>
      <c r="L125" s="67"/>
      <c r="M125" s="104"/>
      <c r="N125" s="37"/>
      <c r="O125" s="35"/>
      <c r="P125" s="35"/>
      <c r="Q125" s="35"/>
      <c r="R125" s="35"/>
      <c r="S125" s="35"/>
      <c r="T125" s="35"/>
      <c r="U125" s="35"/>
      <c r="V125" s="35"/>
    </row>
    <row r="126" spans="1:22" s="84" customFormat="1" ht="18.75" customHeight="1" x14ac:dyDescent="0.2">
      <c r="A126" s="35"/>
      <c r="B126" s="77" t="s">
        <v>287</v>
      </c>
      <c r="C126" s="35" t="s">
        <v>288</v>
      </c>
      <c r="D126" s="72">
        <v>0</v>
      </c>
      <c r="E126" s="66">
        <v>0</v>
      </c>
      <c r="F126" s="67">
        <v>200000</v>
      </c>
      <c r="G126" s="71">
        <f t="shared" ref="G126:G128" si="81">D126-E126+F126</f>
        <v>200000</v>
      </c>
      <c r="H126" s="39"/>
      <c r="I126" s="55" t="s">
        <v>73</v>
      </c>
      <c r="J126" s="34" t="s">
        <v>74</v>
      </c>
      <c r="K126" s="66">
        <f t="shared" ref="K126:K128" si="82">E126</f>
        <v>0</v>
      </c>
      <c r="L126" s="67">
        <f t="shared" ref="L126:L128" si="83">F126</f>
        <v>200000</v>
      </c>
      <c r="M126" s="104">
        <f t="shared" ref="M126:M128" si="84">L126-K126</f>
        <v>200000</v>
      </c>
      <c r="N126" s="37"/>
      <c r="O126" s="35"/>
      <c r="P126" s="35"/>
      <c r="Q126" s="35"/>
      <c r="R126" s="35"/>
      <c r="S126" s="35"/>
      <c r="T126" s="35"/>
      <c r="U126" s="35"/>
      <c r="V126" s="35"/>
    </row>
    <row r="127" spans="1:22" s="84" customFormat="1" ht="18.75" customHeight="1" x14ac:dyDescent="0.2">
      <c r="A127" s="35"/>
      <c r="B127" s="77" t="s">
        <v>289</v>
      </c>
      <c r="C127" s="35" t="s">
        <v>142</v>
      </c>
      <c r="D127" s="72">
        <v>650000</v>
      </c>
      <c r="E127" s="66">
        <v>0</v>
      </c>
      <c r="F127" s="67">
        <v>200000</v>
      </c>
      <c r="G127" s="71">
        <f t="shared" si="81"/>
        <v>850000</v>
      </c>
      <c r="H127" s="39"/>
      <c r="I127" s="55" t="s">
        <v>73</v>
      </c>
      <c r="J127" s="34" t="s">
        <v>74</v>
      </c>
      <c r="K127" s="66">
        <f t="shared" si="82"/>
        <v>0</v>
      </c>
      <c r="L127" s="67">
        <f t="shared" si="83"/>
        <v>200000</v>
      </c>
      <c r="M127" s="104">
        <f t="shared" si="84"/>
        <v>200000</v>
      </c>
      <c r="N127" s="37"/>
      <c r="O127" s="35"/>
      <c r="P127" s="35"/>
      <c r="Q127" s="35"/>
      <c r="R127" s="35"/>
      <c r="S127" s="35"/>
      <c r="T127" s="35"/>
      <c r="U127" s="35"/>
      <c r="V127" s="35"/>
    </row>
    <row r="128" spans="1:22" s="84" customFormat="1" ht="18.75" customHeight="1" x14ac:dyDescent="0.2">
      <c r="A128" s="35"/>
      <c r="B128" s="77" t="s">
        <v>290</v>
      </c>
      <c r="C128" s="35" t="s">
        <v>291</v>
      </c>
      <c r="D128" s="72">
        <v>59379.22</v>
      </c>
      <c r="E128" s="66">
        <v>0</v>
      </c>
      <c r="F128" s="67">
        <v>500000</v>
      </c>
      <c r="G128" s="71">
        <f t="shared" si="81"/>
        <v>559379.22</v>
      </c>
      <c r="H128" s="39"/>
      <c r="I128" s="55" t="s">
        <v>73</v>
      </c>
      <c r="J128" s="34" t="s">
        <v>74</v>
      </c>
      <c r="K128" s="66">
        <f t="shared" si="82"/>
        <v>0</v>
      </c>
      <c r="L128" s="67">
        <f t="shared" si="83"/>
        <v>500000</v>
      </c>
      <c r="M128" s="104">
        <f t="shared" si="84"/>
        <v>500000</v>
      </c>
      <c r="N128" s="37"/>
      <c r="O128" s="35"/>
      <c r="P128" s="35"/>
      <c r="Q128" s="35"/>
      <c r="R128" s="35"/>
      <c r="S128" s="35"/>
      <c r="T128" s="35"/>
      <c r="U128" s="35"/>
      <c r="V128" s="35"/>
    </row>
    <row r="129" spans="1:22" s="84" customFormat="1" ht="18.75" customHeight="1" x14ac:dyDescent="0.2">
      <c r="A129" s="35"/>
      <c r="B129" s="217" t="s">
        <v>296</v>
      </c>
      <c r="C129" s="218"/>
      <c r="D129" s="69">
        <f>SUM(D111:D128)</f>
        <v>69018754.079999998</v>
      </c>
      <c r="E129" s="70">
        <f t="shared" ref="E129:G129" si="85">SUM(E111:E128)</f>
        <v>13646000</v>
      </c>
      <c r="F129" s="68">
        <f t="shared" si="85"/>
        <v>900000</v>
      </c>
      <c r="G129" s="69">
        <f t="shared" si="85"/>
        <v>56272754.079999998</v>
      </c>
      <c r="H129" s="177"/>
      <c r="I129" s="79"/>
      <c r="J129" s="80" t="s">
        <v>119</v>
      </c>
      <c r="K129" s="70">
        <f t="shared" ref="K129" si="86">SUM(K111:K128)</f>
        <v>13646000</v>
      </c>
      <c r="L129" s="68">
        <f t="shared" ref="L129" si="87">SUM(L111:L128)</f>
        <v>900000</v>
      </c>
      <c r="M129" s="63">
        <f t="shared" ref="M129" si="88">SUM(M111:M128)</f>
        <v>-12746000</v>
      </c>
      <c r="N129" s="37"/>
      <c r="O129" s="35"/>
      <c r="P129" s="35"/>
      <c r="Q129" s="35"/>
      <c r="R129" s="35"/>
      <c r="S129" s="35"/>
      <c r="T129" s="35"/>
      <c r="U129" s="35"/>
      <c r="V129" s="35"/>
    </row>
    <row r="130" spans="1:22" s="84" customFormat="1" ht="18.75" customHeight="1" x14ac:dyDescent="0.2">
      <c r="A130" s="35"/>
      <c r="B130" s="58"/>
      <c r="C130" s="13"/>
      <c r="D130" s="39"/>
      <c r="E130" s="39"/>
      <c r="F130" s="39"/>
      <c r="G130" s="39"/>
      <c r="H130" s="39"/>
      <c r="I130" s="13"/>
      <c r="J130" s="13"/>
      <c r="K130" s="39"/>
      <c r="L130" s="39"/>
      <c r="M130" s="171"/>
      <c r="N130" s="37"/>
      <c r="O130" s="35"/>
      <c r="P130" s="35"/>
      <c r="Q130" s="35"/>
      <c r="R130" s="35"/>
      <c r="S130" s="35"/>
      <c r="T130" s="35"/>
      <c r="U130" s="35"/>
      <c r="V130" s="35"/>
    </row>
    <row r="131" spans="1:22" s="84" customFormat="1" ht="18.75" customHeight="1" x14ac:dyDescent="0.2">
      <c r="A131" s="35"/>
      <c r="B131" s="89" t="s">
        <v>299</v>
      </c>
      <c r="C131" s="90"/>
      <c r="D131" s="91"/>
      <c r="E131" s="92"/>
      <c r="F131" s="93"/>
      <c r="G131" s="94"/>
      <c r="H131" s="174"/>
      <c r="I131" s="59"/>
      <c r="J131" s="60"/>
      <c r="K131" s="60"/>
      <c r="L131" s="60"/>
      <c r="M131" s="62"/>
      <c r="N131" s="37"/>
      <c r="O131" s="35"/>
      <c r="P131" s="35"/>
      <c r="Q131" s="35"/>
      <c r="R131" s="35"/>
      <c r="S131" s="35"/>
      <c r="T131" s="35"/>
      <c r="U131" s="35"/>
      <c r="V131" s="35"/>
    </row>
    <row r="132" spans="1:22" s="84" customFormat="1" ht="18.75" customHeight="1" x14ac:dyDescent="0.2">
      <c r="A132" s="35"/>
      <c r="B132" s="145" t="s">
        <v>297</v>
      </c>
      <c r="C132" s="53" t="s">
        <v>126</v>
      </c>
      <c r="D132" s="72"/>
      <c r="E132" s="66"/>
      <c r="F132" s="67"/>
      <c r="G132" s="71"/>
      <c r="H132" s="175"/>
      <c r="I132" s="52" t="s">
        <v>69</v>
      </c>
      <c r="J132" s="53" t="s">
        <v>70</v>
      </c>
      <c r="K132" s="34"/>
      <c r="L132" s="34"/>
      <c r="M132" s="83">
        <f>M133</f>
        <v>9150500</v>
      </c>
      <c r="N132" s="37"/>
      <c r="O132" s="35"/>
      <c r="P132" s="35"/>
      <c r="Q132" s="35"/>
      <c r="R132" s="35"/>
      <c r="S132" s="35"/>
      <c r="T132" s="35"/>
      <c r="U132" s="35"/>
      <c r="V132" s="35"/>
    </row>
    <row r="133" spans="1:22" s="84" customFormat="1" ht="18.75" customHeight="1" x14ac:dyDescent="0.2">
      <c r="A133" s="35"/>
      <c r="B133" s="77" t="s">
        <v>298</v>
      </c>
      <c r="C133" s="35" t="s">
        <v>145</v>
      </c>
      <c r="D133" s="72">
        <v>0</v>
      </c>
      <c r="E133" s="66">
        <v>0</v>
      </c>
      <c r="F133" s="67">
        <v>9150500</v>
      </c>
      <c r="G133" s="71">
        <f t="shared" ref="G133" si="89">D133-E133+F133</f>
        <v>9150500</v>
      </c>
      <c r="H133" s="175"/>
      <c r="I133" s="54" t="s">
        <v>73</v>
      </c>
      <c r="J133" s="35" t="s">
        <v>74</v>
      </c>
      <c r="K133" s="66">
        <f t="shared" ref="K133" si="90">E133</f>
        <v>0</v>
      </c>
      <c r="L133" s="67">
        <f t="shared" ref="L133" si="91">F133</f>
        <v>9150500</v>
      </c>
      <c r="M133" s="104">
        <f t="shared" ref="M133" si="92">L133-K133</f>
        <v>9150500</v>
      </c>
      <c r="N133" s="37"/>
      <c r="O133" s="35"/>
      <c r="P133" s="35"/>
      <c r="Q133" s="35"/>
      <c r="R133" s="35"/>
      <c r="S133" s="35"/>
      <c r="T133" s="35"/>
      <c r="U133" s="35"/>
      <c r="V133" s="35"/>
    </row>
    <row r="134" spans="1:22" s="84" customFormat="1" ht="18.75" customHeight="1" x14ac:dyDescent="0.2">
      <c r="A134" s="35"/>
      <c r="B134" s="217" t="s">
        <v>300</v>
      </c>
      <c r="C134" s="218"/>
      <c r="D134" s="69">
        <f>+D133</f>
        <v>0</v>
      </c>
      <c r="E134" s="70">
        <f t="shared" ref="E134:G134" si="93">+E133</f>
        <v>0</v>
      </c>
      <c r="F134" s="68">
        <f t="shared" si="93"/>
        <v>9150500</v>
      </c>
      <c r="G134" s="36">
        <f t="shared" si="93"/>
        <v>9150500</v>
      </c>
      <c r="H134" s="176"/>
      <c r="I134" s="79"/>
      <c r="J134" s="80" t="s">
        <v>119</v>
      </c>
      <c r="K134" s="70">
        <f t="shared" ref="K134" si="94">+K133</f>
        <v>0</v>
      </c>
      <c r="L134" s="68">
        <f t="shared" ref="L134" si="95">+L133</f>
        <v>9150500</v>
      </c>
      <c r="M134" s="63">
        <f>+M132</f>
        <v>9150500</v>
      </c>
      <c r="N134" s="37"/>
      <c r="O134" s="35"/>
      <c r="P134" s="35"/>
      <c r="Q134" s="35"/>
      <c r="R134" s="35"/>
      <c r="S134" s="35"/>
      <c r="T134" s="35"/>
      <c r="U134" s="35"/>
      <c r="V134" s="35"/>
    </row>
    <row r="135" spans="1:22" s="84" customFormat="1" ht="18.75" customHeight="1" x14ac:dyDescent="0.2">
      <c r="A135" s="35"/>
      <c r="B135" s="58"/>
      <c r="C135" s="13"/>
      <c r="D135" s="39"/>
      <c r="E135" s="39"/>
      <c r="F135" s="39"/>
      <c r="G135" s="39"/>
      <c r="H135" s="39"/>
      <c r="I135" s="13"/>
      <c r="J135" s="13"/>
      <c r="K135" s="39"/>
      <c r="L135" s="39"/>
      <c r="M135" s="171"/>
      <c r="N135" s="37"/>
      <c r="O135" s="35"/>
      <c r="P135" s="35"/>
      <c r="Q135" s="35"/>
      <c r="R135" s="35"/>
      <c r="S135" s="35"/>
      <c r="T135" s="35"/>
      <c r="U135" s="35"/>
      <c r="V135" s="35"/>
    </row>
    <row r="136" spans="1:22" s="84" customFormat="1" ht="18.75" customHeight="1" x14ac:dyDescent="0.2">
      <c r="A136" s="35"/>
      <c r="B136" s="89" t="s">
        <v>308</v>
      </c>
      <c r="C136" s="90"/>
      <c r="D136" s="91"/>
      <c r="E136" s="92"/>
      <c r="F136" s="93"/>
      <c r="G136" s="94"/>
      <c r="H136" s="174"/>
      <c r="I136" s="59"/>
      <c r="J136" s="60"/>
      <c r="K136" s="60"/>
      <c r="L136" s="60"/>
      <c r="M136" s="62"/>
      <c r="N136" s="37"/>
      <c r="O136" s="35"/>
      <c r="P136" s="35"/>
      <c r="Q136" s="35"/>
      <c r="R136" s="35"/>
      <c r="S136" s="35"/>
      <c r="T136" s="35"/>
      <c r="U136" s="35"/>
      <c r="V136" s="35"/>
    </row>
    <row r="137" spans="1:22" s="84" customFormat="1" ht="18.75" customHeight="1" x14ac:dyDescent="0.2">
      <c r="A137" s="35"/>
      <c r="B137" s="145" t="s">
        <v>310</v>
      </c>
      <c r="C137" s="53" t="s">
        <v>46</v>
      </c>
      <c r="D137" s="72"/>
      <c r="E137" s="66"/>
      <c r="F137" s="67"/>
      <c r="G137" s="71"/>
      <c r="H137" s="175"/>
      <c r="I137" s="52" t="s">
        <v>69</v>
      </c>
      <c r="J137" s="53" t="s">
        <v>70</v>
      </c>
      <c r="K137" s="34"/>
      <c r="L137" s="34"/>
      <c r="M137" s="83">
        <f>SUM(M138:M143)</f>
        <v>550000</v>
      </c>
      <c r="N137" s="37"/>
      <c r="O137" s="35"/>
      <c r="P137" s="35"/>
      <c r="Q137" s="35"/>
      <c r="R137" s="35"/>
      <c r="S137" s="35"/>
      <c r="T137" s="35"/>
      <c r="U137" s="35"/>
      <c r="V137" s="35"/>
    </row>
    <row r="138" spans="1:22" s="84" customFormat="1" ht="18.75" customHeight="1" x14ac:dyDescent="0.2">
      <c r="A138" s="35"/>
      <c r="B138" s="77" t="s">
        <v>309</v>
      </c>
      <c r="C138" s="35" t="s">
        <v>158</v>
      </c>
      <c r="D138" s="72">
        <v>698351</v>
      </c>
      <c r="E138" s="66">
        <v>0</v>
      </c>
      <c r="F138" s="67">
        <v>1000000</v>
      </c>
      <c r="G138" s="71">
        <f>D138-E138+F138</f>
        <v>1698351</v>
      </c>
      <c r="H138" s="175"/>
      <c r="I138" s="54" t="s">
        <v>73</v>
      </c>
      <c r="J138" s="35" t="s">
        <v>74</v>
      </c>
      <c r="K138" s="66">
        <f t="shared" ref="K138:K143" si="96">E138</f>
        <v>0</v>
      </c>
      <c r="L138" s="67">
        <f t="shared" ref="L138:L143" si="97">F138</f>
        <v>1000000</v>
      </c>
      <c r="M138" s="104">
        <f t="shared" ref="M138:M143" si="98">L138-K138</f>
        <v>1000000</v>
      </c>
      <c r="N138" s="37"/>
      <c r="O138" s="35"/>
      <c r="P138" s="35"/>
      <c r="Q138" s="35"/>
      <c r="R138" s="35"/>
      <c r="S138" s="35"/>
      <c r="T138" s="35"/>
      <c r="U138" s="35"/>
      <c r="V138" s="35"/>
    </row>
    <row r="139" spans="1:22" s="84" customFormat="1" ht="18.75" customHeight="1" x14ac:dyDescent="0.2">
      <c r="A139" s="35"/>
      <c r="B139" s="145" t="s">
        <v>311</v>
      </c>
      <c r="C139" s="53" t="s">
        <v>238</v>
      </c>
      <c r="D139" s="72"/>
      <c r="E139" s="66"/>
      <c r="F139" s="67"/>
      <c r="G139" s="71"/>
      <c r="H139" s="39"/>
      <c r="I139" s="55"/>
      <c r="J139" s="34"/>
      <c r="K139" s="66"/>
      <c r="L139" s="67"/>
      <c r="M139" s="104"/>
      <c r="N139" s="37"/>
      <c r="O139" s="35"/>
      <c r="P139" s="35"/>
      <c r="Q139" s="35"/>
      <c r="R139" s="35"/>
      <c r="S139" s="35"/>
      <c r="T139" s="35"/>
      <c r="U139" s="35"/>
      <c r="V139" s="35"/>
    </row>
    <row r="140" spans="1:22" s="84" customFormat="1" ht="18.75" customHeight="1" x14ac:dyDescent="0.2">
      <c r="A140" s="35"/>
      <c r="B140" s="77" t="s">
        <v>301</v>
      </c>
      <c r="C140" s="35" t="s">
        <v>302</v>
      </c>
      <c r="D140" s="72">
        <v>150000</v>
      </c>
      <c r="E140" s="66">
        <v>100000</v>
      </c>
      <c r="F140" s="67">
        <v>0</v>
      </c>
      <c r="G140" s="71">
        <f>D140-E140+F140</f>
        <v>50000</v>
      </c>
      <c r="H140" s="39"/>
      <c r="I140" s="55" t="s">
        <v>73</v>
      </c>
      <c r="J140" s="34" t="s">
        <v>74</v>
      </c>
      <c r="K140" s="66">
        <f t="shared" si="96"/>
        <v>100000</v>
      </c>
      <c r="L140" s="67">
        <f t="shared" si="97"/>
        <v>0</v>
      </c>
      <c r="M140" s="104">
        <f t="shared" si="98"/>
        <v>-100000</v>
      </c>
      <c r="N140" s="37"/>
      <c r="O140" s="35"/>
      <c r="P140" s="35"/>
      <c r="Q140" s="35"/>
      <c r="R140" s="35"/>
      <c r="S140" s="35"/>
      <c r="T140" s="35"/>
      <c r="U140" s="35"/>
      <c r="V140" s="35"/>
    </row>
    <row r="141" spans="1:22" s="84" customFormat="1" ht="20.25" customHeight="1" x14ac:dyDescent="0.2">
      <c r="A141" s="35"/>
      <c r="B141" s="77" t="s">
        <v>303</v>
      </c>
      <c r="C141" s="76" t="s">
        <v>232</v>
      </c>
      <c r="D141" s="72">
        <v>347448.07</v>
      </c>
      <c r="E141" s="66">
        <v>150000</v>
      </c>
      <c r="F141" s="67">
        <v>0</v>
      </c>
      <c r="G141" s="71">
        <f>D141-E141+F141</f>
        <v>197448.07</v>
      </c>
      <c r="H141" s="39"/>
      <c r="I141" s="55" t="s">
        <v>73</v>
      </c>
      <c r="J141" s="34" t="s">
        <v>74</v>
      </c>
      <c r="K141" s="66">
        <f t="shared" si="96"/>
        <v>150000</v>
      </c>
      <c r="L141" s="67">
        <f t="shared" si="97"/>
        <v>0</v>
      </c>
      <c r="M141" s="104">
        <f t="shared" si="98"/>
        <v>-150000</v>
      </c>
      <c r="N141" s="37"/>
      <c r="O141" s="35"/>
      <c r="P141" s="35"/>
      <c r="Q141" s="35"/>
      <c r="R141" s="35"/>
      <c r="S141" s="35"/>
      <c r="T141" s="35"/>
      <c r="U141" s="35"/>
      <c r="V141" s="35"/>
    </row>
    <row r="142" spans="1:22" s="84" customFormat="1" ht="18.75" customHeight="1" x14ac:dyDescent="0.2">
      <c r="A142" s="35"/>
      <c r="B142" s="77" t="s">
        <v>306</v>
      </c>
      <c r="C142" s="35" t="s">
        <v>307</v>
      </c>
      <c r="D142" s="72">
        <v>103067.89</v>
      </c>
      <c r="E142" s="66">
        <v>50000</v>
      </c>
      <c r="F142" s="67">
        <v>0</v>
      </c>
      <c r="G142" s="71">
        <f>D142-E142+F142</f>
        <v>53067.89</v>
      </c>
      <c r="H142" s="39"/>
      <c r="I142" s="55" t="s">
        <v>73</v>
      </c>
      <c r="J142" s="34" t="s">
        <v>74</v>
      </c>
      <c r="K142" s="66">
        <f t="shared" si="96"/>
        <v>50000</v>
      </c>
      <c r="L142" s="67">
        <f t="shared" si="97"/>
        <v>0</v>
      </c>
      <c r="M142" s="104">
        <f t="shared" si="98"/>
        <v>-50000</v>
      </c>
      <c r="N142" s="37"/>
      <c r="O142" s="35"/>
      <c r="P142" s="35"/>
      <c r="Q142" s="35"/>
      <c r="R142" s="35"/>
      <c r="S142" s="35"/>
      <c r="T142" s="35"/>
      <c r="U142" s="35"/>
      <c r="V142" s="35"/>
    </row>
    <row r="143" spans="1:22" s="84" customFormat="1" ht="18.75" customHeight="1" x14ac:dyDescent="0.2">
      <c r="A143" s="35"/>
      <c r="B143" s="77" t="s">
        <v>304</v>
      </c>
      <c r="C143" s="35" t="s">
        <v>305</v>
      </c>
      <c r="D143" s="72">
        <v>486898.24</v>
      </c>
      <c r="E143" s="66">
        <v>150000</v>
      </c>
      <c r="F143" s="67">
        <v>0</v>
      </c>
      <c r="G143" s="71">
        <f>D143-E143+F143</f>
        <v>336898.24</v>
      </c>
      <c r="H143" s="39"/>
      <c r="I143" s="55" t="s">
        <v>73</v>
      </c>
      <c r="J143" s="34" t="s">
        <v>74</v>
      </c>
      <c r="K143" s="66">
        <f t="shared" si="96"/>
        <v>150000</v>
      </c>
      <c r="L143" s="67">
        <f t="shared" si="97"/>
        <v>0</v>
      </c>
      <c r="M143" s="104">
        <f t="shared" si="98"/>
        <v>-150000</v>
      </c>
      <c r="N143" s="37"/>
      <c r="O143" s="35"/>
      <c r="P143" s="35"/>
      <c r="Q143" s="35"/>
      <c r="R143" s="35"/>
      <c r="S143" s="35"/>
      <c r="T143" s="35"/>
      <c r="U143" s="35"/>
      <c r="V143" s="35"/>
    </row>
    <row r="144" spans="1:22" s="84" customFormat="1" ht="23.25" customHeight="1" x14ac:dyDescent="0.2">
      <c r="A144" s="35"/>
      <c r="B144" s="217" t="s">
        <v>312</v>
      </c>
      <c r="C144" s="218"/>
      <c r="D144" s="69">
        <f>SUM(D138:D143)</f>
        <v>1785765.2</v>
      </c>
      <c r="E144" s="70">
        <f>SUM(E138:E143)</f>
        <v>450000</v>
      </c>
      <c r="F144" s="68">
        <f>SUM(F138:F143)</f>
        <v>1000000</v>
      </c>
      <c r="G144" s="36">
        <f>SUM(G138:G143)</f>
        <v>2335765.2000000002</v>
      </c>
      <c r="H144" s="176"/>
      <c r="I144" s="79"/>
      <c r="J144" s="80" t="s">
        <v>119</v>
      </c>
      <c r="K144" s="70">
        <f>SUM(K138:K143)</f>
        <v>450000</v>
      </c>
      <c r="L144" s="68">
        <f>SUM(L138:L143)</f>
        <v>1000000</v>
      </c>
      <c r="M144" s="63">
        <f>M137</f>
        <v>550000</v>
      </c>
      <c r="N144" s="37"/>
      <c r="O144" s="35"/>
      <c r="P144" s="35"/>
      <c r="Q144" s="35"/>
      <c r="R144" s="35"/>
      <c r="S144" s="35"/>
      <c r="T144" s="35"/>
      <c r="U144" s="35"/>
      <c r="V144" s="35"/>
    </row>
    <row r="145" spans="1:22" s="84" customFormat="1" ht="18.75" customHeight="1" x14ac:dyDescent="0.2">
      <c r="A145" s="35"/>
      <c r="B145" s="58"/>
      <c r="C145" s="13"/>
      <c r="D145" s="39"/>
      <c r="E145" s="39"/>
      <c r="F145" s="39"/>
      <c r="G145" s="39"/>
      <c r="H145" s="39"/>
      <c r="I145" s="13"/>
      <c r="J145" s="13"/>
      <c r="K145" s="39"/>
      <c r="L145" s="39"/>
      <c r="M145" s="171"/>
      <c r="N145" s="37"/>
      <c r="O145" s="35"/>
      <c r="P145" s="35"/>
      <c r="Q145" s="35"/>
      <c r="R145" s="35"/>
      <c r="S145" s="35"/>
      <c r="T145" s="35"/>
      <c r="U145" s="35"/>
      <c r="V145" s="35"/>
    </row>
    <row r="146" spans="1:22" s="84" customFormat="1" ht="24" customHeight="1" x14ac:dyDescent="0.2">
      <c r="A146" s="35"/>
      <c r="B146" s="89" t="s">
        <v>328</v>
      </c>
      <c r="C146" s="90"/>
      <c r="D146" s="91"/>
      <c r="E146" s="92"/>
      <c r="F146" s="93"/>
      <c r="G146" s="94"/>
      <c r="H146" s="174"/>
      <c r="I146" s="59"/>
      <c r="J146" s="60"/>
      <c r="K146" s="60"/>
      <c r="L146" s="60"/>
      <c r="M146" s="62"/>
      <c r="N146" s="37"/>
      <c r="O146" s="35"/>
      <c r="P146" s="35"/>
      <c r="Q146" s="35"/>
      <c r="R146" s="35"/>
      <c r="S146" s="35"/>
      <c r="T146" s="35"/>
      <c r="U146" s="35"/>
      <c r="V146" s="35"/>
    </row>
    <row r="147" spans="1:22" s="84" customFormat="1" ht="18.75" customHeight="1" x14ac:dyDescent="0.2">
      <c r="A147" s="35"/>
      <c r="B147" s="145" t="s">
        <v>330</v>
      </c>
      <c r="C147" s="53" t="s">
        <v>329</v>
      </c>
      <c r="D147" s="72"/>
      <c r="E147" s="66"/>
      <c r="F147" s="67"/>
      <c r="G147" s="71"/>
      <c r="H147" s="175"/>
      <c r="I147" s="52" t="s">
        <v>53</v>
      </c>
      <c r="J147" s="53" t="s">
        <v>54</v>
      </c>
      <c r="K147" s="34"/>
      <c r="L147" s="34"/>
      <c r="M147" s="83">
        <f>M148</f>
        <v>-45000</v>
      </c>
      <c r="N147" s="37"/>
      <c r="O147" s="35"/>
      <c r="P147" s="35"/>
      <c r="Q147" s="35"/>
      <c r="R147" s="35"/>
      <c r="S147" s="35"/>
      <c r="T147" s="35"/>
      <c r="U147" s="35"/>
      <c r="V147" s="35"/>
    </row>
    <row r="148" spans="1:22" s="84" customFormat="1" ht="27" customHeight="1" x14ac:dyDescent="0.2">
      <c r="A148" s="35"/>
      <c r="B148" s="77" t="s">
        <v>313</v>
      </c>
      <c r="C148" s="35" t="s">
        <v>314</v>
      </c>
      <c r="D148" s="72">
        <v>45000</v>
      </c>
      <c r="E148" s="66">
        <v>45000</v>
      </c>
      <c r="F148" s="67">
        <v>0</v>
      </c>
      <c r="G148" s="71">
        <f t="shared" ref="G148" si="99">D148-E148+F148</f>
        <v>0</v>
      </c>
      <c r="H148" s="175"/>
      <c r="I148" s="54" t="s">
        <v>55</v>
      </c>
      <c r="J148" s="35" t="s">
        <v>56</v>
      </c>
      <c r="K148" s="66">
        <f t="shared" ref="K148" si="100">E148</f>
        <v>45000</v>
      </c>
      <c r="L148" s="67">
        <f t="shared" ref="L148" si="101">F148</f>
        <v>0</v>
      </c>
      <c r="M148" s="104">
        <f t="shared" ref="M148" si="102">L148-K148</f>
        <v>-45000</v>
      </c>
      <c r="N148" s="37"/>
      <c r="O148" s="35"/>
      <c r="P148" s="35"/>
      <c r="Q148" s="35"/>
      <c r="R148" s="35"/>
      <c r="S148" s="35"/>
      <c r="T148" s="35"/>
      <c r="U148" s="35"/>
      <c r="V148" s="35"/>
    </row>
    <row r="149" spans="1:22" s="84" customFormat="1" ht="27" customHeight="1" thickBot="1" x14ac:dyDescent="0.25">
      <c r="A149" s="35"/>
      <c r="B149" s="219" t="s">
        <v>331</v>
      </c>
      <c r="C149" s="220"/>
      <c r="D149" s="111">
        <f>+D148</f>
        <v>45000</v>
      </c>
      <c r="E149" s="108">
        <f>+E148</f>
        <v>45000</v>
      </c>
      <c r="F149" s="109">
        <f>+F148</f>
        <v>0</v>
      </c>
      <c r="G149" s="112">
        <f>+G148</f>
        <v>0</v>
      </c>
      <c r="H149" s="215"/>
      <c r="I149" s="106"/>
      <c r="J149" s="107" t="s">
        <v>119</v>
      </c>
      <c r="K149" s="108">
        <f>+K148</f>
        <v>45000</v>
      </c>
      <c r="L149" s="109">
        <f>+L148</f>
        <v>0</v>
      </c>
      <c r="M149" s="110">
        <f>+M147</f>
        <v>-45000</v>
      </c>
      <c r="N149" s="37"/>
      <c r="O149" s="35"/>
      <c r="P149" s="35"/>
      <c r="Q149" s="35"/>
      <c r="R149" s="35"/>
      <c r="S149" s="35"/>
      <c r="T149" s="35"/>
      <c r="U149" s="35"/>
      <c r="V149" s="35"/>
    </row>
    <row r="150" spans="1:22" s="84" customFormat="1" ht="30.75" customHeight="1" thickBot="1" x14ac:dyDescent="0.25">
      <c r="A150" s="35"/>
      <c r="B150" s="13"/>
      <c r="C150" s="13"/>
      <c r="D150" s="39"/>
      <c r="E150" s="39"/>
      <c r="F150" s="39"/>
      <c r="G150" s="39"/>
      <c r="H150" s="39"/>
      <c r="I150" s="13"/>
      <c r="J150" s="13"/>
      <c r="K150" s="39"/>
      <c r="L150" s="39"/>
      <c r="M150" s="39"/>
      <c r="N150" s="37"/>
      <c r="O150" s="35"/>
      <c r="P150" s="35"/>
      <c r="Q150" s="35"/>
      <c r="R150" s="35"/>
      <c r="S150" s="35"/>
      <c r="T150" s="35"/>
      <c r="U150" s="35"/>
      <c r="V150" s="35"/>
    </row>
    <row r="151" spans="1:22" s="84" customFormat="1" ht="22.5" customHeight="1" x14ac:dyDescent="0.2">
      <c r="A151" s="35"/>
      <c r="B151" s="186" t="s">
        <v>336</v>
      </c>
      <c r="C151" s="187"/>
      <c r="D151" s="188"/>
      <c r="E151" s="189"/>
      <c r="F151" s="190"/>
      <c r="G151" s="191"/>
      <c r="H151" s="192"/>
      <c r="I151" s="193"/>
      <c r="J151" s="194"/>
      <c r="K151" s="194"/>
      <c r="L151" s="194"/>
      <c r="M151" s="195"/>
      <c r="N151" s="35" t="s">
        <v>359</v>
      </c>
      <c r="O151" s="35"/>
      <c r="P151" s="35"/>
      <c r="Q151" s="35"/>
      <c r="R151" s="35"/>
      <c r="S151" s="35"/>
      <c r="T151" s="35"/>
      <c r="U151" s="35"/>
      <c r="V151" s="35"/>
    </row>
    <row r="152" spans="1:22" s="84" customFormat="1" ht="18.75" customHeight="1" x14ac:dyDescent="0.2">
      <c r="A152" s="35"/>
      <c r="B152" s="145" t="s">
        <v>332</v>
      </c>
      <c r="C152" s="53" t="s">
        <v>46</v>
      </c>
      <c r="D152" s="72"/>
      <c r="E152" s="66"/>
      <c r="F152" s="67"/>
      <c r="G152" s="71"/>
      <c r="H152" s="175"/>
      <c r="I152" s="52" t="s">
        <v>69</v>
      </c>
      <c r="J152" s="53" t="s">
        <v>70</v>
      </c>
      <c r="K152" s="34"/>
      <c r="L152" s="34"/>
      <c r="M152" s="83">
        <f>SUM(M153:M161)</f>
        <v>-1795500</v>
      </c>
      <c r="N152" s="37"/>
      <c r="O152" s="35"/>
      <c r="P152" s="35"/>
      <c r="Q152" s="35"/>
      <c r="R152" s="35"/>
      <c r="S152" s="35"/>
      <c r="T152" s="35"/>
      <c r="U152" s="35"/>
      <c r="V152" s="35"/>
    </row>
    <row r="153" spans="1:22" s="84" customFormat="1" ht="18.75" customHeight="1" x14ac:dyDescent="0.2">
      <c r="A153" s="35"/>
      <c r="B153" s="77" t="s">
        <v>325</v>
      </c>
      <c r="C153" s="35" t="s">
        <v>158</v>
      </c>
      <c r="D153" s="72">
        <v>0</v>
      </c>
      <c r="E153" s="66">
        <v>0</v>
      </c>
      <c r="F153" s="67">
        <v>500000</v>
      </c>
      <c r="G153" s="71">
        <f t="shared" ref="G153:G164" si="103">D153-E153+F153</f>
        <v>500000</v>
      </c>
      <c r="H153" s="175"/>
      <c r="I153" s="54" t="s">
        <v>73</v>
      </c>
      <c r="J153" s="35" t="s">
        <v>74</v>
      </c>
      <c r="K153" s="66">
        <f t="shared" ref="K153" si="104">E153</f>
        <v>0</v>
      </c>
      <c r="L153" s="67">
        <f t="shared" ref="L153" si="105">F153</f>
        <v>500000</v>
      </c>
      <c r="M153" s="104">
        <f t="shared" ref="M153" si="106">L153-K153</f>
        <v>500000</v>
      </c>
      <c r="N153" s="37"/>
      <c r="O153" s="35"/>
      <c r="P153" s="35"/>
      <c r="Q153" s="35"/>
      <c r="R153" s="35"/>
      <c r="S153" s="35"/>
      <c r="T153" s="35"/>
      <c r="U153" s="35"/>
      <c r="V153" s="35"/>
    </row>
    <row r="154" spans="1:22" s="84" customFormat="1" ht="18.75" customHeight="1" x14ac:dyDescent="0.2">
      <c r="A154" s="35"/>
      <c r="B154" s="145" t="s">
        <v>335</v>
      </c>
      <c r="C154" s="53" t="s">
        <v>126</v>
      </c>
      <c r="D154" s="72"/>
      <c r="E154" s="66"/>
      <c r="F154" s="67"/>
      <c r="G154" s="71"/>
      <c r="H154" s="39"/>
      <c r="I154" s="54"/>
      <c r="J154" s="35"/>
      <c r="K154" s="66"/>
      <c r="L154" s="67"/>
      <c r="M154" s="104"/>
      <c r="N154" s="37"/>
      <c r="O154" s="35"/>
      <c r="P154" s="35"/>
      <c r="Q154" s="35"/>
      <c r="R154" s="35"/>
      <c r="S154" s="35"/>
      <c r="T154" s="35"/>
      <c r="U154" s="35"/>
      <c r="V154" s="35"/>
    </row>
    <row r="155" spans="1:22" s="84" customFormat="1" ht="18.75" customHeight="1" x14ac:dyDescent="0.2">
      <c r="A155" s="35"/>
      <c r="B155" s="77" t="s">
        <v>315</v>
      </c>
      <c r="C155" s="35" t="s">
        <v>178</v>
      </c>
      <c r="D155" s="72">
        <v>750000</v>
      </c>
      <c r="E155" s="66">
        <v>500000</v>
      </c>
      <c r="F155" s="67">
        <v>0</v>
      </c>
      <c r="G155" s="71">
        <f t="shared" si="103"/>
        <v>250000</v>
      </c>
      <c r="H155" s="39"/>
      <c r="I155" s="54" t="s">
        <v>73</v>
      </c>
      <c r="J155" s="35" t="s">
        <v>74</v>
      </c>
      <c r="K155" s="66">
        <f t="shared" ref="K155:K158" si="107">E155</f>
        <v>500000</v>
      </c>
      <c r="L155" s="67">
        <f t="shared" ref="L155:L158" si="108">F155</f>
        <v>0</v>
      </c>
      <c r="M155" s="104">
        <f t="shared" ref="M155:M158" si="109">L155-K155</f>
        <v>-500000</v>
      </c>
      <c r="N155" s="37"/>
      <c r="O155" s="35"/>
      <c r="P155" s="35"/>
      <c r="Q155" s="35"/>
      <c r="R155" s="35"/>
      <c r="S155" s="35"/>
      <c r="T155" s="35"/>
      <c r="U155" s="35"/>
      <c r="V155" s="35"/>
    </row>
    <row r="156" spans="1:22" s="84" customFormat="1" ht="18.75" customHeight="1" x14ac:dyDescent="0.2">
      <c r="A156" s="35"/>
      <c r="B156" s="77" t="s">
        <v>316</v>
      </c>
      <c r="C156" s="35" t="s">
        <v>317</v>
      </c>
      <c r="D156" s="72">
        <v>500000</v>
      </c>
      <c r="E156" s="66">
        <v>250000</v>
      </c>
      <c r="F156" s="67">
        <v>0</v>
      </c>
      <c r="G156" s="71">
        <f t="shared" si="103"/>
        <v>250000</v>
      </c>
      <c r="H156" s="39"/>
      <c r="I156" s="54" t="s">
        <v>73</v>
      </c>
      <c r="J156" s="35" t="s">
        <v>74</v>
      </c>
      <c r="K156" s="66">
        <f t="shared" si="107"/>
        <v>250000</v>
      </c>
      <c r="L156" s="67">
        <f t="shared" si="108"/>
        <v>0</v>
      </c>
      <c r="M156" s="104">
        <f t="shared" si="109"/>
        <v>-250000</v>
      </c>
      <c r="N156" s="37"/>
      <c r="O156" s="35"/>
      <c r="P156" s="35"/>
      <c r="Q156" s="35"/>
      <c r="R156" s="35"/>
      <c r="S156" s="35"/>
      <c r="T156" s="35"/>
      <c r="U156" s="35"/>
      <c r="V156" s="35"/>
    </row>
    <row r="157" spans="1:22" s="84" customFormat="1" ht="18.75" customHeight="1" x14ac:dyDescent="0.2">
      <c r="A157" s="35"/>
      <c r="B157" s="77" t="s">
        <v>318</v>
      </c>
      <c r="C157" s="35" t="s">
        <v>8</v>
      </c>
      <c r="D157" s="72">
        <v>750000</v>
      </c>
      <c r="E157" s="66">
        <v>600000</v>
      </c>
      <c r="F157" s="67">
        <v>0</v>
      </c>
      <c r="G157" s="71">
        <f t="shared" si="103"/>
        <v>150000</v>
      </c>
      <c r="H157" s="39"/>
      <c r="I157" s="54" t="s">
        <v>73</v>
      </c>
      <c r="J157" s="35" t="s">
        <v>74</v>
      </c>
      <c r="K157" s="66">
        <f t="shared" si="107"/>
        <v>600000</v>
      </c>
      <c r="L157" s="67">
        <f t="shared" si="108"/>
        <v>0</v>
      </c>
      <c r="M157" s="104">
        <f t="shared" si="109"/>
        <v>-600000</v>
      </c>
      <c r="N157" s="37"/>
      <c r="O157" s="35"/>
      <c r="P157" s="35"/>
      <c r="Q157" s="35"/>
      <c r="R157" s="35"/>
      <c r="S157" s="35"/>
      <c r="T157" s="35"/>
      <c r="U157" s="35"/>
      <c r="V157" s="35"/>
    </row>
    <row r="158" spans="1:22" s="84" customFormat="1" ht="18.75" customHeight="1" x14ac:dyDescent="0.2">
      <c r="A158" s="35"/>
      <c r="B158" s="77" t="s">
        <v>319</v>
      </c>
      <c r="C158" s="35" t="s">
        <v>201</v>
      </c>
      <c r="D158" s="72">
        <v>1250000</v>
      </c>
      <c r="E158" s="66">
        <v>1000000</v>
      </c>
      <c r="F158" s="67">
        <v>0</v>
      </c>
      <c r="G158" s="71">
        <f t="shared" si="103"/>
        <v>250000</v>
      </c>
      <c r="H158" s="39"/>
      <c r="I158" s="54" t="s">
        <v>73</v>
      </c>
      <c r="J158" s="35" t="s">
        <v>74</v>
      </c>
      <c r="K158" s="66">
        <f t="shared" si="107"/>
        <v>1000000</v>
      </c>
      <c r="L158" s="67">
        <f t="shared" si="108"/>
        <v>0</v>
      </c>
      <c r="M158" s="104">
        <f t="shared" si="109"/>
        <v>-1000000</v>
      </c>
      <c r="N158" s="37"/>
      <c r="O158" s="35"/>
      <c r="P158" s="35"/>
      <c r="Q158" s="35"/>
      <c r="R158" s="35"/>
      <c r="S158" s="35"/>
      <c r="T158" s="35"/>
      <c r="U158" s="35"/>
      <c r="V158" s="35"/>
    </row>
    <row r="159" spans="1:22" s="84" customFormat="1" ht="18.75" customHeight="1" x14ac:dyDescent="0.2">
      <c r="A159" s="35"/>
      <c r="B159" s="145" t="s">
        <v>334</v>
      </c>
      <c r="C159" s="53" t="s">
        <v>238</v>
      </c>
      <c r="D159" s="72"/>
      <c r="E159" s="66"/>
      <c r="F159" s="67"/>
      <c r="G159" s="71"/>
      <c r="H159" s="39"/>
      <c r="I159" s="54"/>
      <c r="J159" s="35"/>
      <c r="K159" s="66"/>
      <c r="L159" s="67"/>
      <c r="M159" s="104"/>
      <c r="N159" s="37"/>
      <c r="O159" s="35"/>
      <c r="P159" s="35"/>
      <c r="Q159" s="35"/>
      <c r="R159" s="35"/>
      <c r="S159" s="35"/>
      <c r="T159" s="35"/>
      <c r="U159" s="35"/>
      <c r="V159" s="35"/>
    </row>
    <row r="160" spans="1:22" s="84" customFormat="1" ht="18.75" customHeight="1" x14ac:dyDescent="0.2">
      <c r="A160" s="35"/>
      <c r="B160" s="77" t="s">
        <v>320</v>
      </c>
      <c r="C160" s="35" t="s">
        <v>321</v>
      </c>
      <c r="D160" s="72">
        <v>495500</v>
      </c>
      <c r="E160" s="66">
        <v>195500</v>
      </c>
      <c r="F160" s="67">
        <v>0</v>
      </c>
      <c r="G160" s="71">
        <f t="shared" si="103"/>
        <v>300000</v>
      </c>
      <c r="H160" s="39"/>
      <c r="I160" s="54" t="s">
        <v>73</v>
      </c>
      <c r="J160" s="35" t="s">
        <v>74</v>
      </c>
      <c r="K160" s="66">
        <f t="shared" ref="K160:K161" si="110">E160</f>
        <v>195500</v>
      </c>
      <c r="L160" s="67">
        <f t="shared" ref="L160:L161" si="111">F160</f>
        <v>0</v>
      </c>
      <c r="M160" s="104">
        <f t="shared" ref="M160:M161" si="112">L160-K160</f>
        <v>-195500</v>
      </c>
      <c r="N160" s="37"/>
      <c r="O160" s="35"/>
      <c r="P160" s="35"/>
      <c r="Q160" s="35"/>
      <c r="R160" s="35"/>
      <c r="S160" s="35"/>
      <c r="T160" s="35"/>
      <c r="U160" s="35"/>
      <c r="V160" s="35"/>
    </row>
    <row r="161" spans="1:22" s="84" customFormat="1" ht="18.75" customHeight="1" x14ac:dyDescent="0.2">
      <c r="A161" s="35"/>
      <c r="B161" s="77" t="s">
        <v>327</v>
      </c>
      <c r="C161" s="35" t="s">
        <v>291</v>
      </c>
      <c r="D161" s="72">
        <v>0</v>
      </c>
      <c r="E161" s="66">
        <v>0</v>
      </c>
      <c r="F161" s="67">
        <v>250000</v>
      </c>
      <c r="G161" s="71">
        <f t="shared" si="103"/>
        <v>250000</v>
      </c>
      <c r="H161" s="39"/>
      <c r="I161" s="54" t="s">
        <v>73</v>
      </c>
      <c r="J161" s="35" t="s">
        <v>74</v>
      </c>
      <c r="K161" s="66">
        <f t="shared" si="110"/>
        <v>0</v>
      </c>
      <c r="L161" s="67">
        <f t="shared" si="111"/>
        <v>250000</v>
      </c>
      <c r="M161" s="104">
        <f t="shared" si="112"/>
        <v>250000</v>
      </c>
      <c r="N161" s="37"/>
      <c r="O161" s="35"/>
      <c r="P161" s="35"/>
      <c r="Q161" s="35"/>
      <c r="R161" s="35"/>
      <c r="S161" s="35"/>
      <c r="T161" s="35"/>
      <c r="U161" s="35"/>
      <c r="V161" s="35"/>
    </row>
    <row r="162" spans="1:22" s="84" customFormat="1" ht="18.75" customHeight="1" x14ac:dyDescent="0.2">
      <c r="A162" s="35"/>
      <c r="B162" s="145" t="s">
        <v>333</v>
      </c>
      <c r="C162" s="53" t="s">
        <v>140</v>
      </c>
      <c r="D162" s="72"/>
      <c r="E162" s="66"/>
      <c r="F162" s="67"/>
      <c r="G162" s="71"/>
      <c r="H162" s="39"/>
      <c r="I162" s="52" t="s">
        <v>81</v>
      </c>
      <c r="J162" s="53" t="s">
        <v>82</v>
      </c>
      <c r="K162" s="34"/>
      <c r="L162" s="34"/>
      <c r="M162" s="83">
        <f>M163+M164</f>
        <v>950000</v>
      </c>
      <c r="N162" s="37"/>
      <c r="O162" s="35"/>
      <c r="P162" s="35"/>
      <c r="Q162" s="35"/>
      <c r="R162" s="35"/>
      <c r="S162" s="35"/>
      <c r="T162" s="35"/>
      <c r="U162" s="35"/>
      <c r="V162" s="35"/>
    </row>
    <row r="163" spans="1:22" s="84" customFormat="1" ht="18.75" customHeight="1" x14ac:dyDescent="0.2">
      <c r="A163" s="35"/>
      <c r="B163" s="77" t="s">
        <v>326</v>
      </c>
      <c r="C163" s="35" t="s">
        <v>323</v>
      </c>
      <c r="D163" s="72">
        <v>0</v>
      </c>
      <c r="E163" s="66">
        <v>0</v>
      </c>
      <c r="F163" s="67">
        <v>200000</v>
      </c>
      <c r="G163" s="71">
        <f t="shared" si="103"/>
        <v>200000</v>
      </c>
      <c r="H163" s="39"/>
      <c r="I163" s="54" t="s">
        <v>83</v>
      </c>
      <c r="J163" s="35" t="s">
        <v>84</v>
      </c>
      <c r="K163" s="66">
        <f t="shared" ref="K163:K164" si="113">E163</f>
        <v>0</v>
      </c>
      <c r="L163" s="67">
        <f t="shared" ref="L163:L164" si="114">F163</f>
        <v>200000</v>
      </c>
      <c r="M163" s="104">
        <f t="shared" ref="M163:M164" si="115">L163-K163</f>
        <v>200000</v>
      </c>
      <c r="N163" s="37"/>
      <c r="O163" s="35"/>
      <c r="P163" s="35"/>
      <c r="Q163" s="35"/>
      <c r="R163" s="35"/>
      <c r="S163" s="35"/>
      <c r="T163" s="35"/>
      <c r="U163" s="35"/>
      <c r="V163" s="35"/>
    </row>
    <row r="164" spans="1:22" s="84" customFormat="1" ht="18.75" customHeight="1" x14ac:dyDescent="0.2">
      <c r="A164" s="35"/>
      <c r="B164" s="77" t="s">
        <v>324</v>
      </c>
      <c r="C164" s="35" t="s">
        <v>322</v>
      </c>
      <c r="D164" s="72">
        <v>0</v>
      </c>
      <c r="E164" s="66">
        <v>0</v>
      </c>
      <c r="F164" s="67">
        <v>750000</v>
      </c>
      <c r="G164" s="71">
        <f t="shared" si="103"/>
        <v>750000</v>
      </c>
      <c r="H164" s="39"/>
      <c r="I164" s="54" t="s">
        <v>83</v>
      </c>
      <c r="J164" s="35" t="s">
        <v>84</v>
      </c>
      <c r="K164" s="66">
        <f t="shared" si="113"/>
        <v>0</v>
      </c>
      <c r="L164" s="67">
        <f t="shared" si="114"/>
        <v>750000</v>
      </c>
      <c r="M164" s="104">
        <f t="shared" si="115"/>
        <v>750000</v>
      </c>
      <c r="N164" s="37"/>
      <c r="O164" s="35"/>
      <c r="P164" s="35"/>
      <c r="Q164" s="35"/>
      <c r="R164" s="35"/>
      <c r="S164" s="35"/>
      <c r="T164" s="35"/>
      <c r="U164" s="35"/>
      <c r="V164" s="35"/>
    </row>
    <row r="165" spans="1:22" s="84" customFormat="1" ht="18.75" customHeight="1" x14ac:dyDescent="0.2">
      <c r="A165" s="35"/>
      <c r="B165" s="217" t="s">
        <v>337</v>
      </c>
      <c r="C165" s="218"/>
      <c r="D165" s="69">
        <f>SUM(D153:D164)</f>
        <v>3745500</v>
      </c>
      <c r="E165" s="70">
        <f t="shared" ref="E165:G165" si="116">SUM(E153:E164)</f>
        <v>2545500</v>
      </c>
      <c r="F165" s="68">
        <f t="shared" si="116"/>
        <v>1700000</v>
      </c>
      <c r="G165" s="36">
        <f t="shared" si="116"/>
        <v>2900000</v>
      </c>
      <c r="H165" s="176"/>
      <c r="I165" s="79"/>
      <c r="J165" s="80" t="s">
        <v>119</v>
      </c>
      <c r="K165" s="70">
        <f t="shared" ref="K165" si="117">SUM(K153:K164)</f>
        <v>2545500</v>
      </c>
      <c r="L165" s="68">
        <f t="shared" ref="L165" si="118">SUM(L153:L164)</f>
        <v>1700000</v>
      </c>
      <c r="M165" s="63">
        <f>+M162+M152</f>
        <v>-845500</v>
      </c>
      <c r="N165" s="37"/>
      <c r="O165" s="35"/>
      <c r="P165" s="35"/>
      <c r="Q165" s="35"/>
      <c r="R165" s="35"/>
      <c r="S165" s="35"/>
      <c r="T165" s="35"/>
      <c r="U165" s="35"/>
      <c r="V165" s="35"/>
    </row>
    <row r="166" spans="1:22" s="84" customFormat="1" ht="18.75" customHeight="1" x14ac:dyDescent="0.2">
      <c r="A166" s="35"/>
      <c r="B166" s="58"/>
      <c r="C166" s="13"/>
      <c r="D166" s="39"/>
      <c r="E166" s="39"/>
      <c r="F166" s="39"/>
      <c r="G166" s="39"/>
      <c r="H166" s="39"/>
      <c r="I166" s="13"/>
      <c r="J166" s="13"/>
      <c r="K166" s="39"/>
      <c r="L166" s="39"/>
      <c r="M166" s="171"/>
      <c r="N166" s="37"/>
      <c r="O166" s="35"/>
      <c r="P166" s="35"/>
      <c r="Q166" s="35"/>
      <c r="R166" s="35"/>
      <c r="S166" s="35"/>
      <c r="T166" s="35"/>
      <c r="U166" s="35"/>
      <c r="V166" s="35"/>
    </row>
    <row r="167" spans="1:22" s="84" customFormat="1" ht="18.75" customHeight="1" x14ac:dyDescent="0.2">
      <c r="A167" s="35"/>
      <c r="B167" s="89" t="s">
        <v>343</v>
      </c>
      <c r="C167" s="90"/>
      <c r="D167" s="91"/>
      <c r="E167" s="92"/>
      <c r="F167" s="93"/>
      <c r="G167" s="94"/>
      <c r="H167" s="174"/>
      <c r="I167" s="59"/>
      <c r="J167" s="60"/>
      <c r="K167" s="60"/>
      <c r="L167" s="60"/>
      <c r="M167" s="62"/>
      <c r="N167" s="37"/>
      <c r="O167" s="35"/>
      <c r="P167" s="35"/>
      <c r="Q167" s="35"/>
      <c r="R167" s="35"/>
      <c r="S167" s="35"/>
      <c r="T167" s="35"/>
      <c r="U167" s="35"/>
      <c r="V167" s="35"/>
    </row>
    <row r="168" spans="1:22" s="84" customFormat="1" ht="18.75" customHeight="1" x14ac:dyDescent="0.2">
      <c r="A168" s="35"/>
      <c r="B168" s="145" t="s">
        <v>345</v>
      </c>
      <c r="C168" s="53" t="s">
        <v>126</v>
      </c>
      <c r="D168" s="72"/>
      <c r="E168" s="66"/>
      <c r="F168" s="67"/>
      <c r="G168" s="71"/>
      <c r="H168" s="175"/>
      <c r="I168" s="52" t="s">
        <v>69</v>
      </c>
      <c r="J168" s="53" t="s">
        <v>70</v>
      </c>
      <c r="K168" s="34"/>
      <c r="L168" s="34"/>
      <c r="M168" s="83">
        <f>SUM(M169:M172)</f>
        <v>3936000</v>
      </c>
      <c r="N168" s="37"/>
      <c r="O168" s="35"/>
      <c r="P168" s="35"/>
      <c r="Q168" s="35"/>
      <c r="R168" s="35"/>
      <c r="S168" s="35"/>
      <c r="T168" s="35"/>
      <c r="U168" s="35"/>
      <c r="V168" s="35"/>
    </row>
    <row r="169" spans="1:22" s="84" customFormat="1" ht="18.75" customHeight="1" x14ac:dyDescent="0.2">
      <c r="A169" s="35"/>
      <c r="B169" s="77" t="s">
        <v>338</v>
      </c>
      <c r="C169" s="35" t="s">
        <v>339</v>
      </c>
      <c r="D169" s="72">
        <v>3010000</v>
      </c>
      <c r="E169" s="66">
        <v>0</v>
      </c>
      <c r="F169" s="67">
        <v>1750000</v>
      </c>
      <c r="G169" s="71">
        <f t="shared" ref="G169" si="119">D169-E169+F169</f>
        <v>4760000</v>
      </c>
      <c r="H169" s="39"/>
      <c r="I169" s="54" t="s">
        <v>73</v>
      </c>
      <c r="J169" s="35" t="s">
        <v>74</v>
      </c>
      <c r="K169" s="66">
        <f t="shared" ref="K169" si="120">E169</f>
        <v>0</v>
      </c>
      <c r="L169" s="67">
        <f t="shared" ref="L169" si="121">F169</f>
        <v>1750000</v>
      </c>
      <c r="M169" s="104">
        <f t="shared" ref="M169" si="122">L169-K169</f>
        <v>1750000</v>
      </c>
      <c r="N169" s="37"/>
      <c r="O169" s="35"/>
      <c r="P169" s="35"/>
      <c r="Q169" s="35"/>
      <c r="R169" s="35"/>
      <c r="S169" s="35"/>
      <c r="T169" s="35"/>
      <c r="U169" s="35"/>
      <c r="V169" s="35"/>
    </row>
    <row r="170" spans="1:22" s="84" customFormat="1" ht="18.75" customHeight="1" x14ac:dyDescent="0.2">
      <c r="A170" s="35"/>
      <c r="B170" s="77" t="s">
        <v>340</v>
      </c>
      <c r="C170" s="35" t="s">
        <v>145</v>
      </c>
      <c r="D170" s="72">
        <v>0</v>
      </c>
      <c r="E170" s="66">
        <v>0</v>
      </c>
      <c r="F170" s="67">
        <v>1686000</v>
      </c>
      <c r="G170" s="71">
        <f>D170-E170+F170</f>
        <v>1686000</v>
      </c>
      <c r="H170" s="39"/>
      <c r="I170" s="54" t="s">
        <v>73</v>
      </c>
      <c r="J170" s="35" t="s">
        <v>74</v>
      </c>
      <c r="K170" s="66">
        <f t="shared" ref="K170" si="123">E170</f>
        <v>0</v>
      </c>
      <c r="L170" s="67">
        <f t="shared" ref="L170" si="124">F170</f>
        <v>1686000</v>
      </c>
      <c r="M170" s="104">
        <f t="shared" ref="M170" si="125">L170-K170</f>
        <v>1686000</v>
      </c>
      <c r="N170" s="37"/>
      <c r="O170" s="35"/>
      <c r="P170" s="35"/>
      <c r="Q170" s="35"/>
      <c r="R170" s="35"/>
      <c r="S170" s="35"/>
      <c r="T170" s="35"/>
      <c r="U170" s="35"/>
      <c r="V170" s="35"/>
    </row>
    <row r="171" spans="1:22" s="84" customFormat="1" ht="18.75" customHeight="1" x14ac:dyDescent="0.2">
      <c r="A171" s="35"/>
      <c r="B171" s="145" t="s">
        <v>346</v>
      </c>
      <c r="C171" s="53" t="s">
        <v>238</v>
      </c>
      <c r="D171" s="72"/>
      <c r="E171" s="66"/>
      <c r="F171" s="67"/>
      <c r="G171" s="71"/>
      <c r="H171" s="39"/>
      <c r="I171" s="54"/>
      <c r="J171" s="35"/>
      <c r="K171" s="66"/>
      <c r="L171" s="67"/>
      <c r="M171" s="104"/>
      <c r="N171" s="37"/>
      <c r="O171" s="35"/>
      <c r="P171" s="35"/>
      <c r="Q171" s="35"/>
      <c r="R171" s="35"/>
      <c r="S171" s="35"/>
      <c r="T171" s="35"/>
      <c r="U171" s="35"/>
      <c r="V171" s="35"/>
    </row>
    <row r="172" spans="1:22" s="84" customFormat="1" ht="18.75" customHeight="1" x14ac:dyDescent="0.2">
      <c r="A172" s="35"/>
      <c r="B172" s="77" t="s">
        <v>341</v>
      </c>
      <c r="C172" s="35" t="s">
        <v>342</v>
      </c>
      <c r="D172" s="72">
        <v>511504.4</v>
      </c>
      <c r="E172" s="66">
        <v>0</v>
      </c>
      <c r="F172" s="67">
        <v>500000</v>
      </c>
      <c r="G172" s="71">
        <f>D172-E172+F172</f>
        <v>1011504.4</v>
      </c>
      <c r="H172" s="39"/>
      <c r="I172" s="54" t="s">
        <v>73</v>
      </c>
      <c r="J172" s="35" t="s">
        <v>74</v>
      </c>
      <c r="K172" s="66">
        <f t="shared" ref="K172" si="126">E172</f>
        <v>0</v>
      </c>
      <c r="L172" s="67">
        <f t="shared" ref="L172" si="127">F172</f>
        <v>500000</v>
      </c>
      <c r="M172" s="104">
        <f t="shared" ref="M172" si="128">L172-K172</f>
        <v>500000</v>
      </c>
      <c r="N172" s="37"/>
      <c r="O172" s="35"/>
      <c r="P172" s="35"/>
      <c r="Q172" s="35"/>
      <c r="R172" s="35"/>
      <c r="S172" s="35"/>
      <c r="T172" s="35"/>
      <c r="U172" s="35"/>
      <c r="V172" s="35"/>
    </row>
    <row r="173" spans="1:22" s="84" customFormat="1" ht="24.75" customHeight="1" x14ac:dyDescent="0.2">
      <c r="A173" s="35"/>
      <c r="B173" s="217" t="s">
        <v>344</v>
      </c>
      <c r="C173" s="218"/>
      <c r="D173" s="69">
        <f>SUM(D169:D172)</f>
        <v>3521504.4</v>
      </c>
      <c r="E173" s="70">
        <f t="shared" ref="E173:G173" si="129">SUM(E169:E172)</f>
        <v>0</v>
      </c>
      <c r="F173" s="68">
        <f t="shared" si="129"/>
        <v>3936000</v>
      </c>
      <c r="G173" s="36">
        <f t="shared" si="129"/>
        <v>7457504.4000000004</v>
      </c>
      <c r="H173" s="176"/>
      <c r="I173" s="79"/>
      <c r="J173" s="80" t="s">
        <v>119</v>
      </c>
      <c r="K173" s="70">
        <f t="shared" ref="K173" si="130">SUM(K169:K172)</f>
        <v>0</v>
      </c>
      <c r="L173" s="68">
        <f t="shared" ref="L173" si="131">SUM(L169:L172)</f>
        <v>3936000</v>
      </c>
      <c r="M173" s="63">
        <f>M168</f>
        <v>3936000</v>
      </c>
      <c r="N173" s="37"/>
      <c r="O173" s="35"/>
      <c r="P173" s="35"/>
      <c r="Q173" s="35"/>
      <c r="R173" s="35"/>
      <c r="S173" s="35"/>
      <c r="T173" s="35"/>
      <c r="U173" s="35"/>
      <c r="V173" s="35"/>
    </row>
    <row r="174" spans="1:22" s="84" customFormat="1" ht="13.5" customHeight="1" thickBot="1" x14ac:dyDescent="0.25">
      <c r="A174" s="35"/>
      <c r="B174" s="58"/>
      <c r="C174" s="13"/>
      <c r="D174" s="39"/>
      <c r="E174" s="39"/>
      <c r="F174" s="39"/>
      <c r="G174" s="39"/>
      <c r="H174" s="39"/>
      <c r="I174" s="13"/>
      <c r="J174" s="13"/>
      <c r="K174" s="39"/>
      <c r="L174" s="39"/>
      <c r="M174" s="171"/>
      <c r="N174" s="37"/>
      <c r="O174" s="35"/>
      <c r="P174" s="35"/>
      <c r="Q174" s="35"/>
      <c r="R174" s="35"/>
      <c r="S174" s="35"/>
      <c r="T174" s="35"/>
      <c r="U174" s="35"/>
      <c r="V174" s="35"/>
    </row>
    <row r="175" spans="1:22" s="84" customFormat="1" ht="18.75" customHeight="1" thickBot="1" x14ac:dyDescent="0.25">
      <c r="A175" s="35"/>
      <c r="B175" s="221" t="s">
        <v>347</v>
      </c>
      <c r="C175" s="222"/>
      <c r="D175" s="178">
        <f>D173+D165+D149+D144+D134+D129</f>
        <v>78116523.679999992</v>
      </c>
      <c r="E175" s="178">
        <f>E173+E165+E149+E144+E134+E129</f>
        <v>16686500</v>
      </c>
      <c r="F175" s="178">
        <f>F173+F165+F149+F144+F134+F129</f>
        <v>16686500</v>
      </c>
      <c r="G175" s="178">
        <f>G173+G165+G149+G144+G134+G129</f>
        <v>78116523.680000007</v>
      </c>
      <c r="H175" s="179"/>
      <c r="I175" s="221" t="s">
        <v>381</v>
      </c>
      <c r="J175" s="222"/>
      <c r="K175" s="178">
        <f>K173+K165+K149+K144+K134+K129</f>
        <v>16686500</v>
      </c>
      <c r="L175" s="178">
        <f>L173+L165+L149+L144+L134+L129</f>
        <v>16686500</v>
      </c>
      <c r="M175" s="197">
        <f>M173+M165+M149+M144+M134+M129</f>
        <v>0</v>
      </c>
      <c r="N175" s="37"/>
      <c r="O175" s="35"/>
      <c r="P175" s="35"/>
      <c r="Q175" s="35"/>
      <c r="R175" s="35"/>
      <c r="S175" s="35"/>
      <c r="T175" s="35"/>
      <c r="U175" s="35"/>
      <c r="V175" s="35"/>
    </row>
    <row r="176" spans="1:22" s="84" customFormat="1" ht="10.5" customHeight="1" x14ac:dyDescent="0.2">
      <c r="A176" s="35"/>
      <c r="B176" s="58"/>
      <c r="C176" s="13"/>
      <c r="D176" s="39"/>
      <c r="E176" s="39"/>
      <c r="F176" s="39"/>
      <c r="G176" s="39"/>
      <c r="H176" s="39"/>
      <c r="I176" s="13"/>
      <c r="J176" s="13"/>
      <c r="K176" s="39"/>
      <c r="L176" s="39"/>
      <c r="M176" s="171"/>
      <c r="N176" s="37"/>
      <c r="O176" s="35"/>
      <c r="P176" s="35"/>
      <c r="Q176" s="35"/>
      <c r="R176" s="35"/>
      <c r="S176" s="35"/>
      <c r="T176" s="35"/>
      <c r="U176" s="35"/>
      <c r="V176" s="35"/>
    </row>
    <row r="177" spans="1:22" s="84" customFormat="1" ht="12" x14ac:dyDescent="0.2">
      <c r="A177" s="35"/>
      <c r="B177" s="226" t="s">
        <v>152</v>
      </c>
      <c r="C177" s="227"/>
      <c r="D177" s="227"/>
      <c r="E177" s="227"/>
      <c r="F177" s="227"/>
      <c r="G177" s="227"/>
      <c r="H177" s="227"/>
      <c r="I177" s="227"/>
      <c r="J177" s="227"/>
      <c r="K177" s="227"/>
      <c r="L177" s="227"/>
      <c r="M177" s="228"/>
      <c r="N177" s="37"/>
      <c r="O177" s="35"/>
      <c r="P177" s="35"/>
      <c r="Q177" s="35"/>
      <c r="R177" s="35"/>
      <c r="S177" s="35"/>
      <c r="T177" s="35"/>
      <c r="U177" s="35"/>
      <c r="V177" s="35"/>
    </row>
    <row r="178" spans="1:22" s="84" customFormat="1" ht="11.25" customHeight="1" x14ac:dyDescent="0.2">
      <c r="A178" s="35"/>
      <c r="B178" s="58"/>
      <c r="C178" s="13"/>
      <c r="D178" s="39"/>
      <c r="E178" s="39"/>
      <c r="F178" s="39"/>
      <c r="G178" s="39"/>
      <c r="H178" s="39"/>
      <c r="I178" s="13"/>
      <c r="J178" s="13"/>
      <c r="K178" s="39"/>
      <c r="L178" s="39"/>
      <c r="M178" s="171"/>
      <c r="N178" s="37"/>
      <c r="O178" s="35"/>
      <c r="P178" s="35"/>
      <c r="Q178" s="35"/>
      <c r="R178" s="35"/>
      <c r="S178" s="35"/>
      <c r="T178" s="35"/>
      <c r="U178" s="35"/>
      <c r="V178" s="35"/>
    </row>
    <row r="179" spans="1:22" s="84" customFormat="1" ht="16.5" customHeight="1" x14ac:dyDescent="0.2">
      <c r="A179" s="35"/>
      <c r="B179" s="89" t="s">
        <v>249</v>
      </c>
      <c r="C179" s="90"/>
      <c r="D179" s="91"/>
      <c r="E179" s="92"/>
      <c r="F179" s="93"/>
      <c r="G179" s="94"/>
      <c r="H179" s="174"/>
      <c r="I179" s="59"/>
      <c r="J179" s="60"/>
      <c r="K179" s="60"/>
      <c r="L179" s="60"/>
      <c r="M179" s="62"/>
      <c r="N179" s="37"/>
      <c r="O179" s="35"/>
      <c r="P179" s="35"/>
      <c r="Q179" s="35"/>
      <c r="R179" s="35"/>
      <c r="S179" s="35"/>
      <c r="T179" s="35"/>
      <c r="U179" s="35"/>
      <c r="V179" s="35"/>
    </row>
    <row r="180" spans="1:22" s="84" customFormat="1" ht="16.5" customHeight="1" x14ac:dyDescent="0.2">
      <c r="A180" s="35"/>
      <c r="B180" s="145" t="s">
        <v>248</v>
      </c>
      <c r="C180" s="53" t="s">
        <v>46</v>
      </c>
      <c r="D180" s="72"/>
      <c r="E180" s="66"/>
      <c r="F180" s="67"/>
      <c r="G180" s="71"/>
      <c r="H180" s="175"/>
      <c r="I180" s="52" t="s">
        <v>69</v>
      </c>
      <c r="J180" s="53" t="s">
        <v>70</v>
      </c>
      <c r="K180" s="34"/>
      <c r="L180" s="34"/>
      <c r="M180" s="83">
        <f>+M181+M183</f>
        <v>359484.6</v>
      </c>
      <c r="N180" s="37"/>
      <c r="O180" s="35"/>
      <c r="P180" s="35"/>
      <c r="Q180" s="35"/>
      <c r="R180" s="35"/>
      <c r="S180" s="35"/>
      <c r="T180" s="35"/>
      <c r="U180" s="35"/>
      <c r="V180" s="35"/>
    </row>
    <row r="181" spans="1:22" s="84" customFormat="1" ht="16.5" customHeight="1" x14ac:dyDescent="0.2">
      <c r="A181" s="35"/>
      <c r="B181" s="77" t="s">
        <v>247</v>
      </c>
      <c r="C181" s="35" t="s">
        <v>158</v>
      </c>
      <c r="D181" s="72">
        <v>6229</v>
      </c>
      <c r="E181" s="66">
        <v>0</v>
      </c>
      <c r="F181" s="67">
        <v>159484.6</v>
      </c>
      <c r="G181" s="71">
        <f t="shared" ref="G181" si="132">D181-E181+F181</f>
        <v>165713.60000000001</v>
      </c>
      <c r="H181" s="175"/>
      <c r="I181" s="55" t="s">
        <v>79</v>
      </c>
      <c r="J181" s="34" t="s">
        <v>80</v>
      </c>
      <c r="K181" s="66">
        <f t="shared" ref="K181" si="133">E181</f>
        <v>0</v>
      </c>
      <c r="L181" s="67">
        <f t="shared" ref="L181" si="134">F181</f>
        <v>159484.6</v>
      </c>
      <c r="M181" s="104">
        <f t="shared" ref="M181" si="135">L181-K181</f>
        <v>159484.6</v>
      </c>
      <c r="N181" s="37"/>
      <c r="O181" s="35"/>
      <c r="P181" s="35"/>
      <c r="Q181" s="35"/>
      <c r="R181" s="35"/>
      <c r="S181" s="35"/>
      <c r="T181" s="35"/>
      <c r="U181" s="35"/>
      <c r="V181" s="35"/>
    </row>
    <row r="182" spans="1:22" s="84" customFormat="1" ht="16.5" customHeight="1" x14ac:dyDescent="0.2">
      <c r="A182" s="35"/>
      <c r="B182" s="145" t="s">
        <v>250</v>
      </c>
      <c r="C182" s="53" t="s">
        <v>126</v>
      </c>
      <c r="D182" s="72"/>
      <c r="E182" s="66"/>
      <c r="F182" s="67"/>
      <c r="G182" s="71"/>
      <c r="H182" s="175"/>
      <c r="I182" s="172"/>
      <c r="J182" s="173"/>
      <c r="K182" s="34"/>
      <c r="L182" s="34"/>
      <c r="M182" s="83"/>
      <c r="N182" s="37"/>
      <c r="O182" s="35"/>
      <c r="P182" s="35"/>
      <c r="Q182" s="35"/>
      <c r="R182" s="35"/>
      <c r="S182" s="35"/>
      <c r="T182" s="35"/>
      <c r="U182" s="35"/>
      <c r="V182" s="35"/>
    </row>
    <row r="183" spans="1:22" s="84" customFormat="1" ht="16.5" customHeight="1" x14ac:dyDescent="0.2">
      <c r="A183" s="35"/>
      <c r="B183" s="77" t="s">
        <v>246</v>
      </c>
      <c r="C183" s="35" t="s">
        <v>134</v>
      </c>
      <c r="D183" s="72">
        <v>147000</v>
      </c>
      <c r="E183" s="66">
        <v>0</v>
      </c>
      <c r="F183" s="67">
        <v>200000</v>
      </c>
      <c r="G183" s="71">
        <f t="shared" ref="G183" si="136">D183-E183+F183</f>
        <v>347000</v>
      </c>
      <c r="H183" s="175"/>
      <c r="I183" s="55" t="s">
        <v>79</v>
      </c>
      <c r="J183" s="34" t="s">
        <v>80</v>
      </c>
      <c r="K183" s="66">
        <f t="shared" ref="K183" si="137">E183</f>
        <v>0</v>
      </c>
      <c r="L183" s="67">
        <f t="shared" ref="L183" si="138">F183</f>
        <v>200000</v>
      </c>
      <c r="M183" s="104">
        <f t="shared" ref="M183" si="139">L183-K183</f>
        <v>200000</v>
      </c>
      <c r="N183" s="37"/>
      <c r="O183" s="35"/>
      <c r="P183" s="35"/>
      <c r="Q183" s="35"/>
      <c r="R183" s="35"/>
      <c r="S183" s="35"/>
      <c r="T183" s="35"/>
      <c r="U183" s="35"/>
      <c r="V183" s="35"/>
    </row>
    <row r="184" spans="1:22" s="84" customFormat="1" ht="22.5" customHeight="1" thickBot="1" x14ac:dyDescent="0.25">
      <c r="A184" s="35"/>
      <c r="B184" s="219" t="s">
        <v>251</v>
      </c>
      <c r="C184" s="220"/>
      <c r="D184" s="111">
        <f>SUM(D178:D183)</f>
        <v>153229</v>
      </c>
      <c r="E184" s="108">
        <f>SUM(E178:E183)</f>
        <v>0</v>
      </c>
      <c r="F184" s="109">
        <f>SUM(F178:F183)</f>
        <v>359484.6</v>
      </c>
      <c r="G184" s="112">
        <f>SUM(G178:G183)</f>
        <v>512713.6</v>
      </c>
      <c r="H184" s="113"/>
      <c r="I184" s="106"/>
      <c r="J184" s="107" t="s">
        <v>119</v>
      </c>
      <c r="K184" s="108">
        <f>SUM(K181:K183)</f>
        <v>0</v>
      </c>
      <c r="L184" s="109">
        <f>SUM(L181:L183)</f>
        <v>359484.6</v>
      </c>
      <c r="M184" s="110">
        <f>+M180</f>
        <v>359484.6</v>
      </c>
      <c r="N184" s="37"/>
      <c r="O184" s="35"/>
      <c r="P184" s="35"/>
      <c r="Q184" s="35"/>
      <c r="R184" s="35"/>
      <c r="S184" s="35"/>
      <c r="T184" s="35"/>
      <c r="U184" s="35"/>
      <c r="V184" s="35"/>
    </row>
    <row r="185" spans="1:22" s="84" customFormat="1" ht="9.75" customHeight="1" thickBot="1" x14ac:dyDescent="0.25">
      <c r="A185" s="35"/>
      <c r="B185" s="13"/>
      <c r="C185" s="13"/>
      <c r="D185" s="39"/>
      <c r="E185" s="39"/>
      <c r="F185" s="39"/>
      <c r="G185" s="39"/>
      <c r="H185" s="39"/>
      <c r="I185" s="13"/>
      <c r="J185" s="13"/>
      <c r="K185" s="39"/>
      <c r="L185" s="39"/>
      <c r="M185" s="39"/>
      <c r="N185" s="37"/>
      <c r="O185" s="35"/>
      <c r="P185" s="35"/>
      <c r="Q185" s="35"/>
      <c r="R185" s="35"/>
      <c r="S185" s="35"/>
      <c r="T185" s="35"/>
      <c r="U185" s="35"/>
      <c r="V185" s="35"/>
    </row>
    <row r="186" spans="1:22" s="84" customFormat="1" ht="21.75" customHeight="1" x14ac:dyDescent="0.2">
      <c r="A186" s="35"/>
      <c r="B186" s="186" t="s">
        <v>147</v>
      </c>
      <c r="C186" s="187"/>
      <c r="D186" s="188"/>
      <c r="E186" s="189"/>
      <c r="F186" s="190"/>
      <c r="G186" s="191"/>
      <c r="H186" s="192"/>
      <c r="I186" s="193"/>
      <c r="J186" s="194"/>
      <c r="K186" s="194"/>
      <c r="L186" s="194"/>
      <c r="M186" s="195"/>
      <c r="N186" s="35" t="s">
        <v>360</v>
      </c>
      <c r="O186" s="35"/>
      <c r="P186" s="35"/>
      <c r="Q186" s="35"/>
      <c r="R186" s="35"/>
      <c r="S186" s="35"/>
      <c r="T186" s="35"/>
      <c r="U186" s="35"/>
      <c r="V186" s="35"/>
    </row>
    <row r="187" spans="1:22" s="84" customFormat="1" ht="18.75" customHeight="1" x14ac:dyDescent="0.2">
      <c r="A187" s="35"/>
      <c r="B187" s="145" t="s">
        <v>146</v>
      </c>
      <c r="C187" s="53" t="s">
        <v>126</v>
      </c>
      <c r="D187" s="72"/>
      <c r="E187" s="66"/>
      <c r="F187" s="67"/>
      <c r="G187" s="71"/>
      <c r="H187" s="175"/>
      <c r="I187" s="52" t="s">
        <v>69</v>
      </c>
      <c r="J187" s="53" t="s">
        <v>70</v>
      </c>
      <c r="K187" s="34"/>
      <c r="L187" s="34"/>
      <c r="M187" s="83">
        <f>M188</f>
        <v>-359484.6</v>
      </c>
      <c r="N187" s="37"/>
      <c r="O187" s="35"/>
      <c r="P187" s="35"/>
      <c r="Q187" s="35"/>
      <c r="R187" s="35"/>
      <c r="S187" s="35"/>
      <c r="T187" s="35"/>
      <c r="U187" s="35"/>
      <c r="V187" s="35"/>
    </row>
    <row r="188" spans="1:22" s="84" customFormat="1" ht="21.75" customHeight="1" x14ac:dyDescent="0.2">
      <c r="A188" s="35"/>
      <c r="B188" s="77" t="s">
        <v>144</v>
      </c>
      <c r="C188" s="35" t="s">
        <v>145</v>
      </c>
      <c r="D188" s="72">
        <v>359484.6</v>
      </c>
      <c r="E188" s="66">
        <v>359484.6</v>
      </c>
      <c r="F188" s="67">
        <v>0</v>
      </c>
      <c r="G188" s="71">
        <f t="shared" ref="G188" si="140">D188-E188+F188</f>
        <v>0</v>
      </c>
      <c r="H188" s="175"/>
      <c r="I188" s="54" t="s">
        <v>79</v>
      </c>
      <c r="J188" s="35" t="s">
        <v>80</v>
      </c>
      <c r="K188" s="66">
        <f t="shared" ref="K188" si="141">E188</f>
        <v>359484.6</v>
      </c>
      <c r="L188" s="67">
        <f t="shared" ref="L188" si="142">F188</f>
        <v>0</v>
      </c>
      <c r="M188" s="104">
        <f t="shared" ref="M188" si="143">L188-K188</f>
        <v>-359484.6</v>
      </c>
      <c r="N188" s="37"/>
      <c r="O188" s="35"/>
      <c r="P188" s="35"/>
      <c r="Q188" s="35"/>
      <c r="R188" s="35"/>
      <c r="S188" s="35"/>
      <c r="T188" s="35"/>
      <c r="U188" s="35"/>
      <c r="V188" s="35"/>
    </row>
    <row r="189" spans="1:22" s="84" customFormat="1" ht="21.75" customHeight="1" x14ac:dyDescent="0.2">
      <c r="A189" s="35"/>
      <c r="B189" s="217" t="s">
        <v>148</v>
      </c>
      <c r="C189" s="218"/>
      <c r="D189" s="69">
        <f>SUM(D188:D188)</f>
        <v>359484.6</v>
      </c>
      <c r="E189" s="70">
        <f>SUM(E188:E188)</f>
        <v>359484.6</v>
      </c>
      <c r="F189" s="68">
        <f>SUM(F188:F188)</f>
        <v>0</v>
      </c>
      <c r="G189" s="36">
        <f>SUM(G188:G188)</f>
        <v>0</v>
      </c>
      <c r="H189" s="176"/>
      <c r="I189" s="79"/>
      <c r="J189" s="80" t="s">
        <v>119</v>
      </c>
      <c r="K189" s="70">
        <f>+K188</f>
        <v>359484.6</v>
      </c>
      <c r="L189" s="68">
        <f>+L188</f>
        <v>0</v>
      </c>
      <c r="M189" s="63">
        <f>M187</f>
        <v>-359484.6</v>
      </c>
      <c r="N189" s="37"/>
      <c r="O189" s="35"/>
      <c r="P189" s="35"/>
      <c r="Q189" s="35"/>
      <c r="R189" s="35"/>
      <c r="S189" s="35"/>
      <c r="T189" s="35"/>
      <c r="U189" s="35"/>
      <c r="V189" s="35"/>
    </row>
    <row r="190" spans="1:22" s="84" customFormat="1" ht="14.25" customHeight="1" x14ac:dyDescent="0.2">
      <c r="A190" s="35"/>
      <c r="B190" s="146"/>
      <c r="C190" s="147"/>
      <c r="D190" s="37"/>
      <c r="E190" s="148"/>
      <c r="F190" s="149"/>
      <c r="G190" s="37"/>
      <c r="H190" s="39"/>
      <c r="I190" s="34"/>
      <c r="J190" s="150"/>
      <c r="K190" s="148"/>
      <c r="L190" s="149"/>
      <c r="M190" s="100"/>
      <c r="N190" s="37"/>
      <c r="O190" s="35"/>
      <c r="P190" s="35"/>
      <c r="Q190" s="35"/>
      <c r="R190" s="35"/>
      <c r="S190" s="35"/>
      <c r="T190" s="35"/>
      <c r="U190" s="35"/>
      <c r="V190" s="35"/>
    </row>
    <row r="191" spans="1:22" s="84" customFormat="1" ht="19.5" customHeight="1" x14ac:dyDescent="0.2">
      <c r="A191" s="35"/>
      <c r="B191" s="89" t="s">
        <v>255</v>
      </c>
      <c r="C191" s="90"/>
      <c r="D191" s="91"/>
      <c r="E191" s="92"/>
      <c r="F191" s="93"/>
      <c r="G191" s="94"/>
      <c r="H191" s="174"/>
      <c r="I191" s="59"/>
      <c r="J191" s="60"/>
      <c r="K191" s="60"/>
      <c r="L191" s="60"/>
      <c r="M191" s="62"/>
      <c r="N191" s="37"/>
      <c r="O191" s="35"/>
      <c r="P191" s="35"/>
      <c r="Q191" s="35"/>
      <c r="R191" s="35"/>
      <c r="S191" s="35"/>
      <c r="T191" s="35"/>
      <c r="U191" s="35"/>
      <c r="V191" s="35"/>
    </row>
    <row r="192" spans="1:22" s="84" customFormat="1" ht="19.5" customHeight="1" x14ac:dyDescent="0.2">
      <c r="A192" s="35"/>
      <c r="B192" s="145" t="s">
        <v>254</v>
      </c>
      <c r="C192" s="53" t="s">
        <v>140</v>
      </c>
      <c r="D192" s="72"/>
      <c r="E192" s="66"/>
      <c r="F192" s="67"/>
      <c r="G192" s="71"/>
      <c r="H192" s="175"/>
      <c r="I192" s="52" t="s">
        <v>69</v>
      </c>
      <c r="J192" s="53" t="s">
        <v>70</v>
      </c>
      <c r="K192" s="34"/>
      <c r="L192" s="34"/>
      <c r="M192" s="83">
        <f>M193</f>
        <v>-6500000</v>
      </c>
      <c r="N192" s="37"/>
      <c r="O192" s="35"/>
      <c r="P192" s="35"/>
      <c r="Q192" s="35"/>
      <c r="R192" s="35"/>
      <c r="S192" s="35"/>
      <c r="T192" s="35"/>
      <c r="U192" s="35"/>
      <c r="V192" s="35"/>
    </row>
    <row r="193" spans="1:22" s="84" customFormat="1" ht="19.5" customHeight="1" x14ac:dyDescent="0.2">
      <c r="A193" s="35"/>
      <c r="B193" s="77" t="s">
        <v>252</v>
      </c>
      <c r="C193" s="35" t="s">
        <v>253</v>
      </c>
      <c r="D193" s="72">
        <v>6500000</v>
      </c>
      <c r="E193" s="66">
        <v>6500000</v>
      </c>
      <c r="F193" s="67">
        <v>0</v>
      </c>
      <c r="G193" s="71">
        <f t="shared" ref="G193" si="144">D193-E193+F193</f>
        <v>0</v>
      </c>
      <c r="H193" s="175"/>
      <c r="I193" s="54" t="s">
        <v>79</v>
      </c>
      <c r="J193" s="35" t="s">
        <v>80</v>
      </c>
      <c r="K193" s="66">
        <f t="shared" ref="K193" si="145">E193</f>
        <v>6500000</v>
      </c>
      <c r="L193" s="67">
        <f t="shared" ref="L193" si="146">F193</f>
        <v>0</v>
      </c>
      <c r="M193" s="104">
        <f t="shared" ref="M193" si="147">L193-K193</f>
        <v>-6500000</v>
      </c>
      <c r="N193" s="37"/>
      <c r="O193" s="35"/>
      <c r="P193" s="35"/>
      <c r="Q193" s="35"/>
      <c r="R193" s="35"/>
      <c r="S193" s="35"/>
      <c r="T193" s="35"/>
      <c r="U193" s="35"/>
      <c r="V193" s="35"/>
    </row>
    <row r="194" spans="1:22" s="84" customFormat="1" ht="19.5" customHeight="1" x14ac:dyDescent="0.2">
      <c r="A194" s="35"/>
      <c r="B194" s="217" t="s">
        <v>256</v>
      </c>
      <c r="C194" s="218"/>
      <c r="D194" s="69">
        <f>SUM(D193:D193)</f>
        <v>6500000</v>
      </c>
      <c r="E194" s="70">
        <f t="shared" ref="E194:G194" si="148">SUM(E193:E193)</f>
        <v>6500000</v>
      </c>
      <c r="F194" s="68">
        <f t="shared" si="148"/>
        <v>0</v>
      </c>
      <c r="G194" s="36">
        <f t="shared" si="148"/>
        <v>0</v>
      </c>
      <c r="H194" s="176"/>
      <c r="I194" s="79"/>
      <c r="J194" s="80" t="s">
        <v>119</v>
      </c>
      <c r="K194" s="70">
        <f>+K193</f>
        <v>6500000</v>
      </c>
      <c r="L194" s="68">
        <f>+L193</f>
        <v>0</v>
      </c>
      <c r="M194" s="63">
        <f>M192</f>
        <v>-6500000</v>
      </c>
      <c r="N194" s="37"/>
      <c r="O194" s="35"/>
      <c r="P194" s="35"/>
      <c r="Q194" s="35"/>
      <c r="R194" s="35"/>
      <c r="S194" s="35"/>
      <c r="T194" s="35"/>
      <c r="U194" s="35"/>
      <c r="V194" s="35"/>
    </row>
    <row r="195" spans="1:22" s="84" customFormat="1" ht="12" customHeight="1" x14ac:dyDescent="0.2">
      <c r="A195" s="35"/>
      <c r="B195" s="146"/>
      <c r="C195" s="147"/>
      <c r="D195" s="37"/>
      <c r="E195" s="148"/>
      <c r="F195" s="149"/>
      <c r="G195" s="37"/>
      <c r="H195" s="39"/>
      <c r="I195" s="34"/>
      <c r="J195" s="150"/>
      <c r="K195" s="148"/>
      <c r="L195" s="149"/>
      <c r="M195" s="100"/>
      <c r="N195" s="37"/>
      <c r="O195" s="35"/>
      <c r="P195" s="35"/>
      <c r="Q195" s="35"/>
      <c r="R195" s="35"/>
      <c r="S195" s="35"/>
      <c r="T195" s="35"/>
      <c r="U195" s="35"/>
      <c r="V195" s="35"/>
    </row>
    <row r="196" spans="1:22" s="84" customFormat="1" ht="21.75" customHeight="1" x14ac:dyDescent="0.2">
      <c r="A196" s="35"/>
      <c r="B196" s="89" t="s">
        <v>149</v>
      </c>
      <c r="C196" s="90"/>
      <c r="D196" s="91"/>
      <c r="E196" s="92"/>
      <c r="F196" s="93"/>
      <c r="G196" s="94"/>
      <c r="H196" s="174"/>
      <c r="I196" s="59"/>
      <c r="J196" s="60"/>
      <c r="K196" s="60"/>
      <c r="L196" s="60"/>
      <c r="M196" s="62"/>
      <c r="N196" s="37"/>
      <c r="O196" s="35"/>
      <c r="P196" s="35"/>
      <c r="Q196" s="35"/>
      <c r="R196" s="35"/>
      <c r="S196" s="35"/>
      <c r="T196" s="35"/>
      <c r="U196" s="35"/>
      <c r="V196" s="35"/>
    </row>
    <row r="197" spans="1:22" s="84" customFormat="1" ht="14.25" customHeight="1" x14ac:dyDescent="0.2">
      <c r="A197" s="35"/>
      <c r="B197" s="145" t="s">
        <v>151</v>
      </c>
      <c r="C197" s="53" t="s">
        <v>126</v>
      </c>
      <c r="D197" s="72"/>
      <c r="E197" s="66"/>
      <c r="F197" s="67"/>
      <c r="G197" s="71"/>
      <c r="H197" s="175"/>
      <c r="I197" s="52" t="s">
        <v>69</v>
      </c>
      <c r="J197" s="53" t="s">
        <v>70</v>
      </c>
      <c r="K197" s="34"/>
      <c r="L197" s="34"/>
      <c r="M197" s="83">
        <f>M198</f>
        <v>3250000</v>
      </c>
      <c r="N197" s="37"/>
      <c r="O197" s="35"/>
      <c r="P197" s="35"/>
      <c r="Q197" s="35"/>
      <c r="R197" s="35"/>
      <c r="S197" s="35"/>
      <c r="T197" s="35"/>
      <c r="U197" s="35"/>
      <c r="V197" s="35"/>
    </row>
    <row r="198" spans="1:22" s="84" customFormat="1" ht="21.75" customHeight="1" x14ac:dyDescent="0.2">
      <c r="A198" s="35"/>
      <c r="B198" s="77" t="s">
        <v>150</v>
      </c>
      <c r="C198" s="35" t="s">
        <v>134</v>
      </c>
      <c r="D198" s="72">
        <v>0</v>
      </c>
      <c r="E198" s="66">
        <v>0</v>
      </c>
      <c r="F198" s="67">
        <v>3250000</v>
      </c>
      <c r="G198" s="71">
        <f t="shared" ref="G198" si="149">D198-E198+F198</f>
        <v>3250000</v>
      </c>
      <c r="H198" s="175"/>
      <c r="I198" s="54" t="s">
        <v>79</v>
      </c>
      <c r="J198" s="35" t="s">
        <v>80</v>
      </c>
      <c r="K198" s="66">
        <f t="shared" ref="K198" si="150">E198</f>
        <v>0</v>
      </c>
      <c r="L198" s="67">
        <f t="shared" ref="L198" si="151">F198</f>
        <v>3250000</v>
      </c>
      <c r="M198" s="104">
        <f t="shared" ref="M198" si="152">L198-K198</f>
        <v>3250000</v>
      </c>
      <c r="N198" s="37"/>
      <c r="O198" s="35"/>
      <c r="P198" s="35"/>
      <c r="Q198" s="35"/>
      <c r="R198" s="35"/>
      <c r="S198" s="35"/>
      <c r="T198" s="35"/>
      <c r="U198" s="35"/>
      <c r="V198" s="35"/>
    </row>
    <row r="199" spans="1:22" s="84" customFormat="1" ht="14.25" customHeight="1" x14ac:dyDescent="0.2">
      <c r="A199" s="35"/>
      <c r="B199" s="217" t="s">
        <v>270</v>
      </c>
      <c r="C199" s="218"/>
      <c r="D199" s="69">
        <f>SUM(D198:D198)</f>
        <v>0</v>
      </c>
      <c r="E199" s="70">
        <f>SUM(E198:E198)</f>
        <v>0</v>
      </c>
      <c r="F199" s="68">
        <f>SUM(F198:F198)</f>
        <v>3250000</v>
      </c>
      <c r="G199" s="36">
        <f>SUM(G198:G198)</f>
        <v>3250000</v>
      </c>
      <c r="H199" s="176"/>
      <c r="I199" s="79"/>
      <c r="J199" s="80" t="s">
        <v>119</v>
      </c>
      <c r="K199" s="70">
        <f>+K198</f>
        <v>0</v>
      </c>
      <c r="L199" s="68">
        <f>+L198</f>
        <v>3250000</v>
      </c>
      <c r="M199" s="63">
        <f>M197</f>
        <v>3250000</v>
      </c>
      <c r="N199" s="37"/>
      <c r="O199" s="35"/>
      <c r="P199" s="35"/>
      <c r="Q199" s="35"/>
      <c r="R199" s="35"/>
      <c r="S199" s="35"/>
      <c r="T199" s="35"/>
      <c r="U199" s="35"/>
      <c r="V199" s="35"/>
    </row>
    <row r="200" spans="1:22" s="84" customFormat="1" ht="9.75" customHeight="1" x14ac:dyDescent="0.2">
      <c r="A200" s="35"/>
      <c r="B200" s="58"/>
      <c r="C200" s="13"/>
      <c r="D200" s="39"/>
      <c r="E200" s="39"/>
      <c r="F200" s="39"/>
      <c r="G200" s="39"/>
      <c r="H200" s="39"/>
      <c r="I200" s="13"/>
      <c r="J200" s="13"/>
      <c r="K200" s="39"/>
      <c r="L200" s="39"/>
      <c r="M200" s="171"/>
      <c r="N200" s="37"/>
      <c r="O200" s="35"/>
      <c r="P200" s="35"/>
      <c r="Q200" s="35"/>
      <c r="R200" s="35"/>
      <c r="S200" s="35"/>
      <c r="T200" s="35"/>
      <c r="U200" s="35"/>
      <c r="V200" s="35"/>
    </row>
    <row r="201" spans="1:22" s="84" customFormat="1" ht="15" customHeight="1" x14ac:dyDescent="0.2">
      <c r="A201" s="35"/>
      <c r="B201" s="89" t="s">
        <v>260</v>
      </c>
      <c r="C201" s="90"/>
      <c r="D201" s="91"/>
      <c r="E201" s="92"/>
      <c r="F201" s="93"/>
      <c r="G201" s="94"/>
      <c r="H201" s="174"/>
      <c r="I201" s="59"/>
      <c r="J201" s="60"/>
      <c r="K201" s="60"/>
      <c r="L201" s="60"/>
      <c r="M201" s="62"/>
      <c r="N201" s="37"/>
      <c r="O201" s="35"/>
      <c r="P201" s="35"/>
      <c r="Q201" s="35"/>
      <c r="R201" s="35"/>
      <c r="S201" s="35"/>
      <c r="T201" s="35"/>
      <c r="U201" s="35"/>
      <c r="V201" s="35"/>
    </row>
    <row r="202" spans="1:22" s="84" customFormat="1" ht="15" customHeight="1" x14ac:dyDescent="0.2">
      <c r="A202" s="35"/>
      <c r="B202" s="145" t="s">
        <v>258</v>
      </c>
      <c r="C202" s="53" t="s">
        <v>126</v>
      </c>
      <c r="D202" s="72"/>
      <c r="E202" s="66"/>
      <c r="F202" s="67"/>
      <c r="G202" s="71"/>
      <c r="H202" s="175"/>
      <c r="I202" s="52" t="s">
        <v>69</v>
      </c>
      <c r="J202" s="53" t="s">
        <v>70</v>
      </c>
      <c r="K202" s="34"/>
      <c r="L202" s="34"/>
      <c r="M202" s="83">
        <f>M203</f>
        <v>1500000</v>
      </c>
      <c r="N202" s="37"/>
      <c r="O202" s="35"/>
      <c r="P202" s="35"/>
      <c r="Q202" s="35"/>
      <c r="R202" s="35"/>
      <c r="S202" s="35"/>
      <c r="T202" s="35"/>
      <c r="U202" s="35"/>
      <c r="V202" s="35"/>
    </row>
    <row r="203" spans="1:22" s="84" customFormat="1" ht="15" customHeight="1" x14ac:dyDescent="0.2">
      <c r="A203" s="35"/>
      <c r="B203" s="77" t="s">
        <v>259</v>
      </c>
      <c r="C203" s="35" t="s">
        <v>134</v>
      </c>
      <c r="D203" s="72">
        <v>0</v>
      </c>
      <c r="E203" s="66">
        <v>0</v>
      </c>
      <c r="F203" s="67">
        <v>1500000</v>
      </c>
      <c r="G203" s="71">
        <f>D203-E203+F203</f>
        <v>1500000</v>
      </c>
      <c r="H203" s="175"/>
      <c r="I203" s="54" t="s">
        <v>79</v>
      </c>
      <c r="J203" s="35" t="s">
        <v>80</v>
      </c>
      <c r="K203" s="66">
        <f t="shared" ref="K203" si="153">E203</f>
        <v>0</v>
      </c>
      <c r="L203" s="67">
        <f t="shared" ref="L203" si="154">F203</f>
        <v>1500000</v>
      </c>
      <c r="M203" s="104">
        <f t="shared" ref="M203" si="155">L203-K203</f>
        <v>1500000</v>
      </c>
      <c r="N203" s="37"/>
      <c r="O203" s="35"/>
      <c r="P203" s="35"/>
      <c r="Q203" s="35"/>
      <c r="R203" s="35"/>
      <c r="S203" s="35"/>
      <c r="T203" s="35"/>
      <c r="U203" s="35"/>
      <c r="V203" s="35"/>
    </row>
    <row r="204" spans="1:22" s="84" customFormat="1" ht="15" customHeight="1" x14ac:dyDescent="0.2">
      <c r="A204" s="35"/>
      <c r="B204" s="217" t="s">
        <v>269</v>
      </c>
      <c r="C204" s="218"/>
      <c r="D204" s="69">
        <f>SUM(D203:D203)</f>
        <v>0</v>
      </c>
      <c r="E204" s="70">
        <f>SUM(E203:E203)</f>
        <v>0</v>
      </c>
      <c r="F204" s="68">
        <f>SUM(F203:F203)</f>
        <v>1500000</v>
      </c>
      <c r="G204" s="36">
        <f>SUM(G203:G203)</f>
        <v>1500000</v>
      </c>
      <c r="H204" s="176"/>
      <c r="I204" s="79"/>
      <c r="J204" s="80" t="s">
        <v>119</v>
      </c>
      <c r="K204" s="70">
        <f>+K203</f>
        <v>0</v>
      </c>
      <c r="L204" s="68">
        <f>+L203</f>
        <v>1500000</v>
      </c>
      <c r="M204" s="63">
        <f>M202</f>
        <v>1500000</v>
      </c>
      <c r="N204" s="37"/>
      <c r="O204" s="35"/>
      <c r="P204" s="35"/>
      <c r="Q204" s="35"/>
      <c r="R204" s="35"/>
      <c r="S204" s="35"/>
      <c r="T204" s="35"/>
      <c r="U204" s="35"/>
      <c r="V204" s="35"/>
    </row>
    <row r="205" spans="1:22" s="84" customFormat="1" ht="9" customHeight="1" x14ac:dyDescent="0.2">
      <c r="A205" s="35"/>
      <c r="B205" s="196"/>
      <c r="C205" s="180"/>
      <c r="D205" s="181"/>
      <c r="E205" s="182"/>
      <c r="F205" s="183"/>
      <c r="G205" s="181"/>
      <c r="H205" s="39"/>
      <c r="I205" s="13"/>
      <c r="J205" s="13"/>
      <c r="K205" s="39"/>
      <c r="L205" s="39"/>
      <c r="M205" s="171"/>
      <c r="N205" s="37"/>
      <c r="O205" s="35"/>
      <c r="P205" s="35"/>
      <c r="Q205" s="35"/>
      <c r="R205" s="35"/>
      <c r="S205" s="35"/>
      <c r="T205" s="35"/>
      <c r="U205" s="35"/>
      <c r="V205" s="35"/>
    </row>
    <row r="206" spans="1:22" s="84" customFormat="1" ht="15" customHeight="1" x14ac:dyDescent="0.2">
      <c r="A206" s="35"/>
      <c r="B206" s="89" t="s">
        <v>261</v>
      </c>
      <c r="C206" s="90"/>
      <c r="D206" s="91"/>
      <c r="E206" s="92"/>
      <c r="F206" s="93"/>
      <c r="G206" s="94"/>
      <c r="H206" s="174"/>
      <c r="I206" s="59"/>
      <c r="J206" s="60"/>
      <c r="K206" s="60"/>
      <c r="L206" s="60"/>
      <c r="M206" s="62"/>
      <c r="N206" s="37"/>
      <c r="O206" s="35"/>
      <c r="P206" s="35"/>
      <c r="Q206" s="35"/>
      <c r="R206" s="35"/>
      <c r="S206" s="35"/>
      <c r="T206" s="35"/>
      <c r="U206" s="35"/>
      <c r="V206" s="35"/>
    </row>
    <row r="207" spans="1:22" s="84" customFormat="1" ht="15" customHeight="1" x14ac:dyDescent="0.2">
      <c r="A207" s="35"/>
      <c r="B207" s="145" t="s">
        <v>262</v>
      </c>
      <c r="C207" s="53" t="s">
        <v>126</v>
      </c>
      <c r="D207" s="72"/>
      <c r="E207" s="66"/>
      <c r="F207" s="67"/>
      <c r="G207" s="71"/>
      <c r="H207" s="175"/>
      <c r="I207" s="52" t="s">
        <v>69</v>
      </c>
      <c r="J207" s="53" t="s">
        <v>70</v>
      </c>
      <c r="K207" s="34"/>
      <c r="L207" s="34"/>
      <c r="M207" s="83">
        <f>M208</f>
        <v>5000000</v>
      </c>
      <c r="N207" s="37"/>
      <c r="O207" s="35"/>
      <c r="P207" s="35"/>
      <c r="Q207" s="35"/>
      <c r="R207" s="35"/>
      <c r="S207" s="35"/>
      <c r="T207" s="35"/>
      <c r="U207" s="35"/>
      <c r="V207" s="35"/>
    </row>
    <row r="208" spans="1:22" s="84" customFormat="1" ht="15" customHeight="1" x14ac:dyDescent="0.2">
      <c r="A208" s="35"/>
      <c r="B208" s="77" t="s">
        <v>263</v>
      </c>
      <c r="C208" s="35" t="s">
        <v>257</v>
      </c>
      <c r="D208" s="72">
        <v>0</v>
      </c>
      <c r="E208" s="66">
        <v>0</v>
      </c>
      <c r="F208" s="67">
        <v>5000000</v>
      </c>
      <c r="G208" s="71">
        <f>D208-E208+F208</f>
        <v>5000000</v>
      </c>
      <c r="H208" s="175"/>
      <c r="I208" s="54" t="s">
        <v>79</v>
      </c>
      <c r="J208" s="35" t="s">
        <v>80</v>
      </c>
      <c r="K208" s="66">
        <f t="shared" ref="K208" si="156">E208</f>
        <v>0</v>
      </c>
      <c r="L208" s="67">
        <f t="shared" ref="L208" si="157">F208</f>
        <v>5000000</v>
      </c>
      <c r="M208" s="104">
        <f t="shared" ref="M208" si="158">L208-K208</f>
        <v>5000000</v>
      </c>
      <c r="N208" s="37"/>
      <c r="O208" s="35"/>
      <c r="P208" s="35"/>
      <c r="Q208" s="35"/>
      <c r="R208" s="35"/>
      <c r="S208" s="35"/>
      <c r="T208" s="35"/>
      <c r="U208" s="35"/>
      <c r="V208" s="35"/>
    </row>
    <row r="209" spans="1:22" s="84" customFormat="1" ht="15" customHeight="1" x14ac:dyDescent="0.2">
      <c r="A209" s="35"/>
      <c r="B209" s="217" t="s">
        <v>268</v>
      </c>
      <c r="C209" s="218"/>
      <c r="D209" s="69">
        <f>SUM(D208:D208)</f>
        <v>0</v>
      </c>
      <c r="E209" s="70">
        <f>SUM(E208:E208)</f>
        <v>0</v>
      </c>
      <c r="F209" s="68">
        <f>SUM(F208:F208)</f>
        <v>5000000</v>
      </c>
      <c r="G209" s="36">
        <f>SUM(G208:G208)</f>
        <v>5000000</v>
      </c>
      <c r="H209" s="176"/>
      <c r="I209" s="79"/>
      <c r="J209" s="80" t="s">
        <v>119</v>
      </c>
      <c r="K209" s="70">
        <f>+K208</f>
        <v>0</v>
      </c>
      <c r="L209" s="68">
        <f>+L208</f>
        <v>5000000</v>
      </c>
      <c r="M209" s="63">
        <f>M207</f>
        <v>5000000</v>
      </c>
      <c r="N209" s="37"/>
      <c r="O209" s="35"/>
      <c r="P209" s="35"/>
      <c r="Q209" s="35"/>
      <c r="R209" s="35"/>
      <c r="S209" s="35"/>
      <c r="T209" s="35"/>
      <c r="U209" s="35"/>
      <c r="V209" s="35"/>
    </row>
    <row r="210" spans="1:22" s="84" customFormat="1" ht="7.5" customHeight="1" x14ac:dyDescent="0.2">
      <c r="A210" s="35"/>
      <c r="B210" s="58"/>
      <c r="C210" s="13"/>
      <c r="D210" s="39"/>
      <c r="E210" s="39"/>
      <c r="F210" s="39"/>
      <c r="G210" s="39"/>
      <c r="H210" s="39"/>
      <c r="I210" s="13"/>
      <c r="J210" s="13"/>
      <c r="K210" s="39"/>
      <c r="L210" s="39"/>
      <c r="M210" s="171"/>
      <c r="N210" s="37"/>
      <c r="O210" s="35"/>
      <c r="P210" s="35"/>
      <c r="Q210" s="35"/>
      <c r="R210" s="35"/>
      <c r="S210" s="35"/>
      <c r="T210" s="35"/>
      <c r="U210" s="35"/>
      <c r="V210" s="35"/>
    </row>
    <row r="211" spans="1:22" s="84" customFormat="1" ht="15" customHeight="1" x14ac:dyDescent="0.2">
      <c r="A211" s="35"/>
      <c r="B211" s="89" t="s">
        <v>264</v>
      </c>
      <c r="C211" s="90"/>
      <c r="D211" s="91"/>
      <c r="E211" s="92"/>
      <c r="F211" s="93"/>
      <c r="G211" s="94"/>
      <c r="H211" s="174"/>
      <c r="I211" s="59"/>
      <c r="J211" s="60"/>
      <c r="K211" s="60"/>
      <c r="L211" s="60"/>
      <c r="M211" s="62"/>
      <c r="N211" s="37"/>
      <c r="O211" s="35"/>
      <c r="P211" s="35"/>
      <c r="Q211" s="35"/>
      <c r="R211" s="35"/>
      <c r="S211" s="35"/>
      <c r="T211" s="35"/>
      <c r="U211" s="35"/>
      <c r="V211" s="35"/>
    </row>
    <row r="212" spans="1:22" s="84" customFormat="1" ht="15" customHeight="1" x14ac:dyDescent="0.2">
      <c r="A212" s="35"/>
      <c r="B212" s="145" t="s">
        <v>265</v>
      </c>
      <c r="C212" s="53" t="s">
        <v>126</v>
      </c>
      <c r="D212" s="72"/>
      <c r="E212" s="66"/>
      <c r="F212" s="67"/>
      <c r="G212" s="71"/>
      <c r="H212" s="175"/>
      <c r="I212" s="52" t="s">
        <v>69</v>
      </c>
      <c r="J212" s="53" t="s">
        <v>70</v>
      </c>
      <c r="K212" s="34"/>
      <c r="L212" s="34"/>
      <c r="M212" s="83">
        <f>M213</f>
        <v>2500000</v>
      </c>
      <c r="N212" s="37"/>
      <c r="O212" s="35"/>
      <c r="P212" s="35"/>
      <c r="Q212" s="35"/>
      <c r="R212" s="35"/>
      <c r="S212" s="35"/>
      <c r="T212" s="35"/>
      <c r="U212" s="35"/>
      <c r="V212" s="35"/>
    </row>
    <row r="213" spans="1:22" s="84" customFormat="1" ht="15" customHeight="1" x14ac:dyDescent="0.2">
      <c r="A213" s="35"/>
      <c r="B213" s="77" t="s">
        <v>266</v>
      </c>
      <c r="C213" s="35" t="s">
        <v>134</v>
      </c>
      <c r="D213" s="72">
        <v>0</v>
      </c>
      <c r="E213" s="66">
        <v>0</v>
      </c>
      <c r="F213" s="67">
        <v>2500000</v>
      </c>
      <c r="G213" s="71">
        <f t="shared" ref="G213" si="159">D213-E213+F213</f>
        <v>2500000</v>
      </c>
      <c r="H213" s="175"/>
      <c r="I213" s="54" t="s">
        <v>79</v>
      </c>
      <c r="J213" s="35" t="s">
        <v>80</v>
      </c>
      <c r="K213" s="66">
        <f t="shared" ref="K213" si="160">E213</f>
        <v>0</v>
      </c>
      <c r="L213" s="67">
        <f t="shared" ref="L213" si="161">F213</f>
        <v>2500000</v>
      </c>
      <c r="M213" s="104">
        <f t="shared" ref="M213" si="162">L213-K213</f>
        <v>2500000</v>
      </c>
      <c r="N213" s="37"/>
      <c r="O213" s="35"/>
      <c r="P213" s="35"/>
      <c r="Q213" s="35"/>
      <c r="R213" s="35"/>
      <c r="S213" s="35"/>
      <c r="T213" s="35"/>
      <c r="U213" s="35"/>
      <c r="V213" s="35"/>
    </row>
    <row r="214" spans="1:22" s="84" customFormat="1" ht="15" customHeight="1" x14ac:dyDescent="0.2">
      <c r="A214" s="35"/>
      <c r="B214" s="217" t="s">
        <v>267</v>
      </c>
      <c r="C214" s="218"/>
      <c r="D214" s="69">
        <f>SUM(D213:D213)</f>
        <v>0</v>
      </c>
      <c r="E214" s="70">
        <f>SUM(E213:E213)</f>
        <v>0</v>
      </c>
      <c r="F214" s="68">
        <f>SUM(F213:F213)</f>
        <v>2500000</v>
      </c>
      <c r="G214" s="36">
        <f>SUM(G213:G213)</f>
        <v>2500000</v>
      </c>
      <c r="H214" s="176"/>
      <c r="I214" s="79"/>
      <c r="J214" s="80" t="s">
        <v>119</v>
      </c>
      <c r="K214" s="70">
        <f>+K213</f>
        <v>0</v>
      </c>
      <c r="L214" s="68">
        <f>+L213</f>
        <v>2500000</v>
      </c>
      <c r="M214" s="63">
        <f>M212</f>
        <v>2500000</v>
      </c>
      <c r="N214" s="37"/>
      <c r="O214" s="35"/>
      <c r="P214" s="35"/>
      <c r="Q214" s="35"/>
      <c r="R214" s="35"/>
      <c r="S214" s="35"/>
      <c r="T214" s="35"/>
      <c r="U214" s="35"/>
      <c r="V214" s="35"/>
    </row>
    <row r="215" spans="1:22" s="84" customFormat="1" ht="7.5" customHeight="1" x14ac:dyDescent="0.2">
      <c r="A215" s="35"/>
      <c r="B215" s="58"/>
      <c r="C215" s="13"/>
      <c r="D215" s="39"/>
      <c r="E215" s="39"/>
      <c r="F215" s="39"/>
      <c r="G215" s="39"/>
      <c r="H215" s="39"/>
      <c r="I215" s="13"/>
      <c r="J215" s="13"/>
      <c r="K215" s="39"/>
      <c r="L215" s="39"/>
      <c r="M215" s="171"/>
      <c r="N215" s="37"/>
      <c r="O215" s="35"/>
      <c r="P215" s="35"/>
      <c r="Q215" s="35"/>
      <c r="R215" s="35"/>
      <c r="S215" s="35"/>
      <c r="T215" s="35"/>
      <c r="U215" s="35"/>
      <c r="V215" s="35"/>
    </row>
    <row r="216" spans="1:22" s="84" customFormat="1" ht="15" customHeight="1" x14ac:dyDescent="0.2">
      <c r="A216" s="35"/>
      <c r="B216" s="89" t="s">
        <v>351</v>
      </c>
      <c r="C216" s="90"/>
      <c r="D216" s="91"/>
      <c r="E216" s="92"/>
      <c r="F216" s="93"/>
      <c r="G216" s="94"/>
      <c r="H216" s="174"/>
      <c r="I216" s="59"/>
      <c r="J216" s="60"/>
      <c r="K216" s="60"/>
      <c r="L216" s="60"/>
      <c r="M216" s="62"/>
      <c r="N216" s="37"/>
      <c r="O216" s="35"/>
      <c r="P216" s="35"/>
      <c r="Q216" s="35"/>
      <c r="R216" s="35"/>
      <c r="S216" s="35"/>
      <c r="T216" s="35"/>
      <c r="U216" s="35"/>
      <c r="V216" s="35"/>
    </row>
    <row r="217" spans="1:22" s="84" customFormat="1" ht="15" customHeight="1" x14ac:dyDescent="0.2">
      <c r="A217" s="35"/>
      <c r="B217" s="145" t="s">
        <v>352</v>
      </c>
      <c r="C217" s="53" t="s">
        <v>126</v>
      </c>
      <c r="D217" s="72"/>
      <c r="E217" s="66"/>
      <c r="F217" s="67"/>
      <c r="G217" s="71"/>
      <c r="H217" s="175"/>
      <c r="I217" s="52" t="s">
        <v>69</v>
      </c>
      <c r="J217" s="53" t="s">
        <v>70</v>
      </c>
      <c r="K217" s="34"/>
      <c r="L217" s="34"/>
      <c r="M217" s="83">
        <f>M218+M220</f>
        <v>0</v>
      </c>
      <c r="N217" s="37"/>
      <c r="O217" s="35"/>
      <c r="P217" s="35"/>
      <c r="Q217" s="35"/>
      <c r="R217" s="35"/>
      <c r="S217" s="35"/>
      <c r="T217" s="35"/>
      <c r="U217" s="35"/>
      <c r="V217" s="35"/>
    </row>
    <row r="218" spans="1:22" s="84" customFormat="1" ht="15" customHeight="1" x14ac:dyDescent="0.2">
      <c r="A218" s="35"/>
      <c r="B218" s="77" t="s">
        <v>348</v>
      </c>
      <c r="C218" s="35" t="s">
        <v>339</v>
      </c>
      <c r="D218" s="72">
        <v>500000</v>
      </c>
      <c r="E218" s="66">
        <v>500000</v>
      </c>
      <c r="F218" s="67">
        <v>0</v>
      </c>
      <c r="G218" s="71">
        <f t="shared" ref="G218:G220" si="163">D218-E218+F218</f>
        <v>0</v>
      </c>
      <c r="H218" s="175"/>
      <c r="I218" s="54" t="s">
        <v>79</v>
      </c>
      <c r="J218" s="35" t="s">
        <v>80</v>
      </c>
      <c r="K218" s="66">
        <f t="shared" ref="K218" si="164">E218</f>
        <v>500000</v>
      </c>
      <c r="L218" s="67">
        <f t="shared" ref="L218" si="165">F218</f>
        <v>0</v>
      </c>
      <c r="M218" s="104">
        <f t="shared" ref="M218" si="166">L218-K218</f>
        <v>-500000</v>
      </c>
      <c r="N218" s="37"/>
      <c r="O218" s="35"/>
      <c r="P218" s="35"/>
      <c r="Q218" s="35"/>
      <c r="R218" s="35"/>
      <c r="S218" s="35"/>
      <c r="T218" s="35"/>
      <c r="U218" s="35"/>
      <c r="V218" s="35"/>
    </row>
    <row r="219" spans="1:22" s="84" customFormat="1" ht="15" customHeight="1" x14ac:dyDescent="0.2">
      <c r="A219" s="35"/>
      <c r="B219" s="145" t="s">
        <v>353</v>
      </c>
      <c r="C219" s="53" t="s">
        <v>238</v>
      </c>
      <c r="D219" s="72"/>
      <c r="E219" s="66"/>
      <c r="F219" s="67"/>
      <c r="G219" s="71"/>
      <c r="H219" s="175"/>
      <c r="I219" s="172"/>
      <c r="J219" s="173"/>
      <c r="K219" s="34"/>
      <c r="L219" s="34"/>
      <c r="M219" s="83"/>
      <c r="N219" s="37"/>
      <c r="O219" s="35"/>
      <c r="P219" s="35"/>
      <c r="Q219" s="35"/>
      <c r="R219" s="35"/>
      <c r="S219" s="35"/>
      <c r="T219" s="35"/>
      <c r="U219" s="35"/>
      <c r="V219" s="35"/>
    </row>
    <row r="220" spans="1:22" s="84" customFormat="1" ht="15" customHeight="1" x14ac:dyDescent="0.2">
      <c r="A220" s="35"/>
      <c r="B220" s="77" t="s">
        <v>349</v>
      </c>
      <c r="C220" s="35" t="s">
        <v>350</v>
      </c>
      <c r="D220" s="72">
        <v>599339.94999999995</v>
      </c>
      <c r="E220" s="66">
        <v>0</v>
      </c>
      <c r="F220" s="67">
        <v>500000</v>
      </c>
      <c r="G220" s="71">
        <f t="shared" si="163"/>
        <v>1099339.95</v>
      </c>
      <c r="H220" s="175"/>
      <c r="I220" s="55" t="s">
        <v>79</v>
      </c>
      <c r="J220" s="34" t="s">
        <v>80</v>
      </c>
      <c r="K220" s="66">
        <f t="shared" ref="K220" si="167">E220</f>
        <v>0</v>
      </c>
      <c r="L220" s="67">
        <f t="shared" ref="L220" si="168">F220</f>
        <v>500000</v>
      </c>
      <c r="M220" s="104">
        <f t="shared" ref="M220" si="169">L220-K220</f>
        <v>500000</v>
      </c>
      <c r="N220" s="37"/>
      <c r="O220" s="35"/>
      <c r="P220" s="35"/>
      <c r="Q220" s="35"/>
      <c r="R220" s="35"/>
      <c r="S220" s="35"/>
      <c r="T220" s="35"/>
      <c r="U220" s="35"/>
      <c r="V220" s="35"/>
    </row>
    <row r="221" spans="1:22" s="84" customFormat="1" ht="15" customHeight="1" x14ac:dyDescent="0.2">
      <c r="A221" s="35"/>
      <c r="B221" s="217" t="s">
        <v>354</v>
      </c>
      <c r="C221" s="218"/>
      <c r="D221" s="69">
        <f>SUM(D218:D220)</f>
        <v>1099339.95</v>
      </c>
      <c r="E221" s="70">
        <f t="shared" ref="E221:G221" si="170">SUM(E218:E220)</f>
        <v>500000</v>
      </c>
      <c r="F221" s="68">
        <f t="shared" si="170"/>
        <v>500000</v>
      </c>
      <c r="G221" s="69">
        <f t="shared" si="170"/>
        <v>1099339.95</v>
      </c>
      <c r="H221" s="177"/>
      <c r="I221" s="79"/>
      <c r="J221" s="80" t="s">
        <v>119</v>
      </c>
      <c r="K221" s="70">
        <f t="shared" ref="K221" si="171">SUM(K218:K220)</f>
        <v>500000</v>
      </c>
      <c r="L221" s="68">
        <f t="shared" ref="L221" si="172">SUM(L218:L220)</f>
        <v>500000</v>
      </c>
      <c r="M221" s="63">
        <f>+M217</f>
        <v>0</v>
      </c>
      <c r="N221" s="37"/>
      <c r="O221" s="35"/>
      <c r="P221" s="35"/>
      <c r="Q221" s="35"/>
      <c r="R221" s="35"/>
      <c r="S221" s="35"/>
      <c r="T221" s="35"/>
      <c r="U221" s="35"/>
      <c r="V221" s="35"/>
    </row>
    <row r="222" spans="1:22" s="84" customFormat="1" ht="11.25" customHeight="1" thickBot="1" x14ac:dyDescent="0.25">
      <c r="A222" s="35"/>
      <c r="B222" s="58"/>
      <c r="C222" s="13"/>
      <c r="D222" s="39"/>
      <c r="E222" s="39"/>
      <c r="F222" s="39"/>
      <c r="G222" s="39"/>
      <c r="H222" s="39"/>
      <c r="I222" s="13"/>
      <c r="J222" s="13"/>
      <c r="K222" s="39"/>
      <c r="L222" s="39"/>
      <c r="M222" s="171"/>
      <c r="N222" s="37"/>
      <c r="O222" s="35"/>
      <c r="P222" s="35"/>
      <c r="Q222" s="35"/>
      <c r="R222" s="35"/>
      <c r="S222" s="35"/>
      <c r="T222" s="35"/>
      <c r="U222" s="35"/>
      <c r="V222" s="35"/>
    </row>
    <row r="223" spans="1:22" s="84" customFormat="1" ht="23.25" customHeight="1" thickBot="1" x14ac:dyDescent="0.25">
      <c r="A223" s="35"/>
      <c r="B223" s="221" t="s">
        <v>271</v>
      </c>
      <c r="C223" s="222"/>
      <c r="D223" s="178">
        <f>D214+D209+D204+D199+D194+D189+D184+D221</f>
        <v>8112053.5499999998</v>
      </c>
      <c r="E223" s="178">
        <f t="shared" ref="E223:G223" si="173">E214+E209+E204+E199+E194+E189+E184+E221</f>
        <v>7359484.5999999996</v>
      </c>
      <c r="F223" s="178">
        <f t="shared" si="173"/>
        <v>13109484.6</v>
      </c>
      <c r="G223" s="178">
        <f t="shared" si="173"/>
        <v>13862053.549999999</v>
      </c>
      <c r="H223" s="179"/>
      <c r="I223" s="221"/>
      <c r="J223" s="222"/>
      <c r="K223" s="178">
        <f t="shared" ref="K223:M223" si="174">K214+K209+K204+K199+K194+K189+K184+K221</f>
        <v>7359484.5999999996</v>
      </c>
      <c r="L223" s="178">
        <f t="shared" si="174"/>
        <v>13109484.6</v>
      </c>
      <c r="M223" s="197">
        <f t="shared" si="174"/>
        <v>5750000</v>
      </c>
      <c r="N223" s="37"/>
      <c r="O223" s="35"/>
      <c r="P223" s="35"/>
      <c r="Q223" s="35"/>
      <c r="R223" s="35"/>
      <c r="S223" s="35"/>
      <c r="T223" s="35"/>
      <c r="U223" s="35"/>
      <c r="V223" s="35"/>
    </row>
    <row r="224" spans="1:22" s="84" customFormat="1" ht="5.25" customHeight="1" thickBot="1" x14ac:dyDescent="0.25">
      <c r="A224" s="35"/>
      <c r="B224" s="58"/>
      <c r="C224" s="13"/>
      <c r="D224" s="39"/>
      <c r="E224" s="39"/>
      <c r="F224" s="39"/>
      <c r="G224" s="39"/>
      <c r="H224" s="39"/>
      <c r="I224" s="13"/>
      <c r="J224" s="13"/>
      <c r="K224" s="39"/>
      <c r="L224" s="39"/>
      <c r="M224" s="39"/>
      <c r="N224" s="37"/>
      <c r="O224" s="35"/>
      <c r="P224" s="35"/>
      <c r="Q224" s="35"/>
      <c r="R224" s="35"/>
      <c r="S224" s="35"/>
      <c r="T224" s="35"/>
      <c r="U224" s="35"/>
      <c r="V224" s="35"/>
    </row>
    <row r="225" spans="1:22" s="84" customFormat="1" ht="21.75" customHeight="1" thickBot="1" x14ac:dyDescent="0.25">
      <c r="A225" s="35"/>
      <c r="B225" s="232" t="s">
        <v>154</v>
      </c>
      <c r="C225" s="233"/>
      <c r="D225" s="45">
        <f>D223+D175+D105</f>
        <v>86228577.229999989</v>
      </c>
      <c r="E225" s="45">
        <f>E223+E175+E105</f>
        <v>24045984.600000001</v>
      </c>
      <c r="F225" s="45">
        <f>F223+F175+F105</f>
        <v>34483237.600000001</v>
      </c>
      <c r="G225" s="45">
        <f>G223+G175+G105</f>
        <v>96665830.230000004</v>
      </c>
      <c r="H225" s="56"/>
      <c r="I225" s="232" t="s">
        <v>154</v>
      </c>
      <c r="J225" s="233"/>
      <c r="K225" s="45">
        <f>K223+K175+K105</f>
        <v>24045984.600000001</v>
      </c>
      <c r="L225" s="45">
        <f>L223+L175+L105</f>
        <v>34483237.600000001</v>
      </c>
      <c r="M225" s="46">
        <f>M223+M175+M105</f>
        <v>10437253</v>
      </c>
      <c r="N225" s="35" t="s">
        <v>361</v>
      </c>
      <c r="O225" s="35"/>
      <c r="P225" s="35"/>
      <c r="Q225" s="35"/>
      <c r="R225" s="35"/>
      <c r="S225" s="35"/>
      <c r="T225" s="35"/>
      <c r="U225" s="35"/>
      <c r="V225" s="35"/>
    </row>
    <row r="226" spans="1:22" s="84" customFormat="1" ht="21.75" customHeight="1" thickBot="1" x14ac:dyDescent="0.25">
      <c r="A226" s="35"/>
      <c r="B226" s="58"/>
      <c r="C226" s="13"/>
      <c r="D226" s="39"/>
      <c r="E226" s="39"/>
      <c r="F226" s="39"/>
      <c r="G226" s="39"/>
      <c r="H226" s="39"/>
      <c r="I226" s="13"/>
      <c r="J226" s="13"/>
      <c r="K226" s="39"/>
      <c r="L226" s="39"/>
      <c r="M226" s="171"/>
      <c r="N226" s="35"/>
      <c r="O226" s="35"/>
      <c r="P226" s="35"/>
      <c r="Q226" s="35"/>
      <c r="R226" s="35"/>
      <c r="S226" s="35"/>
      <c r="T226" s="35"/>
      <c r="U226" s="35"/>
      <c r="V226" s="35"/>
    </row>
    <row r="227" spans="1:22" s="84" customFormat="1" ht="21.75" customHeight="1" thickBot="1" x14ac:dyDescent="0.25">
      <c r="A227" s="35"/>
      <c r="B227" s="265" t="s">
        <v>272</v>
      </c>
      <c r="C227" s="266"/>
      <c r="D227" s="47">
        <f>D225+D88+D45</f>
        <v>188688660.84999999</v>
      </c>
      <c r="E227" s="47">
        <f t="shared" ref="E227:G227" si="175">E225+E88+E45</f>
        <v>40441544.600000001</v>
      </c>
      <c r="F227" s="47">
        <f t="shared" si="175"/>
        <v>40441544.600000001</v>
      </c>
      <c r="G227" s="47">
        <f t="shared" si="175"/>
        <v>188688660.84999999</v>
      </c>
      <c r="H227" s="103"/>
      <c r="I227" s="267" t="s">
        <v>272</v>
      </c>
      <c r="J227" s="268"/>
      <c r="K227" s="47">
        <f t="shared" ref="K227:M227" si="176">K225+K88+K45</f>
        <v>40441544.600000001</v>
      </c>
      <c r="L227" s="47">
        <f t="shared" si="176"/>
        <v>40441544.600000001</v>
      </c>
      <c r="M227" s="47">
        <f t="shared" si="176"/>
        <v>0</v>
      </c>
      <c r="N227" s="35"/>
      <c r="O227" s="35"/>
      <c r="P227" s="35"/>
      <c r="Q227" s="35"/>
      <c r="R227" s="35"/>
      <c r="S227" s="35"/>
      <c r="T227" s="35"/>
      <c r="U227" s="35"/>
      <c r="V227" s="35"/>
    </row>
    <row r="228" spans="1:22" s="84" customFormat="1" ht="26.25" customHeight="1" thickBot="1" x14ac:dyDescent="0.25">
      <c r="A228" s="35"/>
      <c r="B228" s="58"/>
      <c r="C228" s="13"/>
      <c r="D228" s="39"/>
      <c r="E228" s="39"/>
      <c r="F228" s="39"/>
      <c r="G228" s="39"/>
      <c r="H228" s="39"/>
      <c r="I228" s="13"/>
      <c r="J228" s="13"/>
      <c r="K228" s="39"/>
      <c r="L228" s="39"/>
      <c r="M228" s="171"/>
      <c r="N228" s="37"/>
      <c r="O228" s="35"/>
      <c r="P228" s="35"/>
      <c r="Q228" s="35"/>
      <c r="R228" s="35"/>
      <c r="S228" s="35"/>
      <c r="T228" s="35"/>
      <c r="U228" s="35"/>
      <c r="V228" s="35"/>
    </row>
    <row r="229" spans="1:22" s="84" customFormat="1" ht="14.25" customHeight="1" x14ac:dyDescent="0.2">
      <c r="A229" s="35"/>
      <c r="B229" s="279" t="s">
        <v>363</v>
      </c>
      <c r="C229" s="280"/>
      <c r="D229" s="280"/>
      <c r="E229" s="280"/>
      <c r="F229" s="280"/>
      <c r="G229" s="281"/>
      <c r="H229" s="39"/>
      <c r="I229" s="13"/>
      <c r="J229" s="13"/>
      <c r="K229" s="39"/>
      <c r="L229" s="39"/>
      <c r="M229" s="171"/>
      <c r="N229" s="37"/>
      <c r="O229" s="35"/>
      <c r="P229" s="35"/>
      <c r="Q229" s="35"/>
      <c r="R229" s="35"/>
      <c r="S229" s="35"/>
      <c r="T229" s="35"/>
      <c r="U229" s="35"/>
      <c r="V229" s="35"/>
    </row>
    <row r="230" spans="1:22" s="84" customFormat="1" ht="14.25" customHeight="1" x14ac:dyDescent="0.2">
      <c r="A230" s="35"/>
      <c r="B230" s="282" t="s">
        <v>364</v>
      </c>
      <c r="C230" s="283"/>
      <c r="D230" s="283"/>
      <c r="E230" s="283"/>
      <c r="F230" s="283"/>
      <c r="G230" s="284"/>
      <c r="H230" s="39"/>
      <c r="I230" s="13"/>
      <c r="J230" s="13"/>
      <c r="K230" s="39"/>
      <c r="L230" s="39"/>
      <c r="M230" s="171"/>
      <c r="N230" s="37"/>
      <c r="O230" s="35"/>
      <c r="P230" s="35"/>
      <c r="Q230" s="35"/>
      <c r="R230" s="35"/>
      <c r="S230" s="35"/>
      <c r="T230" s="35"/>
      <c r="U230" s="35"/>
      <c r="V230" s="35"/>
    </row>
    <row r="231" spans="1:22" s="84" customFormat="1" ht="14.25" customHeight="1" x14ac:dyDescent="0.2">
      <c r="A231" s="35"/>
      <c r="B231" s="285" t="s">
        <v>365</v>
      </c>
      <c r="C231" s="286"/>
      <c r="D231" s="286"/>
      <c r="E231" s="286"/>
      <c r="F231" s="286"/>
      <c r="G231" s="287"/>
      <c r="H231" s="39"/>
      <c r="I231" s="13"/>
      <c r="J231" s="13"/>
      <c r="K231" s="39"/>
      <c r="L231" s="39"/>
      <c r="M231" s="171"/>
      <c r="N231" s="37"/>
      <c r="O231" s="35"/>
      <c r="P231" s="35"/>
      <c r="Q231" s="35"/>
      <c r="R231" s="35"/>
      <c r="S231" s="35"/>
      <c r="T231" s="35"/>
      <c r="U231" s="35"/>
      <c r="V231" s="35"/>
    </row>
    <row r="232" spans="1:22" s="84" customFormat="1" ht="14.25" customHeight="1" thickBot="1" x14ac:dyDescent="0.25">
      <c r="A232" s="35"/>
      <c r="B232" s="184"/>
      <c r="C232" s="185"/>
      <c r="D232" s="288"/>
      <c r="E232" s="288"/>
      <c r="F232" s="288"/>
      <c r="G232" s="289"/>
      <c r="H232" s="39"/>
      <c r="I232" s="13"/>
      <c r="J232" s="13"/>
      <c r="K232" s="39"/>
      <c r="L232" s="39"/>
      <c r="M232" s="171"/>
      <c r="N232" s="37"/>
      <c r="O232" s="35"/>
      <c r="P232" s="35"/>
      <c r="Q232" s="35"/>
      <c r="R232" s="35"/>
      <c r="S232" s="35"/>
      <c r="T232" s="35"/>
      <c r="U232" s="35"/>
      <c r="V232" s="35"/>
    </row>
    <row r="233" spans="1:22" s="84" customFormat="1" ht="24.75" thickBot="1" x14ac:dyDescent="0.25">
      <c r="A233" s="35"/>
      <c r="B233" s="290" t="s">
        <v>0</v>
      </c>
      <c r="C233" s="291" t="s">
        <v>1</v>
      </c>
      <c r="D233" s="291" t="s">
        <v>2</v>
      </c>
      <c r="E233" s="292" t="s">
        <v>3</v>
      </c>
      <c r="F233" s="293" t="s">
        <v>4</v>
      </c>
      <c r="G233" s="294" t="s">
        <v>5</v>
      </c>
      <c r="H233" s="39"/>
      <c r="I233" s="13"/>
      <c r="J233" s="13"/>
      <c r="K233" s="39"/>
      <c r="L233" s="39"/>
      <c r="M233" s="171"/>
      <c r="N233" s="37"/>
      <c r="O233" s="35"/>
      <c r="P233" s="35"/>
      <c r="Q233" s="35"/>
      <c r="R233" s="35"/>
      <c r="S233" s="35"/>
      <c r="T233" s="35"/>
      <c r="U233" s="35"/>
      <c r="V233" s="35"/>
    </row>
    <row r="234" spans="1:22" s="84" customFormat="1" ht="14.25" customHeight="1" thickBot="1" x14ac:dyDescent="0.25">
      <c r="A234" s="35"/>
      <c r="B234" s="13"/>
      <c r="C234" s="13"/>
      <c r="D234" s="13"/>
      <c r="E234" s="295"/>
      <c r="F234" s="296"/>
      <c r="G234" s="13"/>
      <c r="H234" s="39"/>
      <c r="I234" s="13"/>
      <c r="J234" s="13"/>
      <c r="K234" s="39"/>
      <c r="L234" s="39"/>
      <c r="M234" s="171"/>
      <c r="N234" s="37"/>
      <c r="O234" s="35"/>
      <c r="P234" s="35"/>
      <c r="Q234" s="35"/>
      <c r="R234" s="35"/>
      <c r="S234" s="35"/>
      <c r="T234" s="35"/>
      <c r="U234" s="35"/>
      <c r="V234" s="35"/>
    </row>
    <row r="235" spans="1:22" s="84" customFormat="1" ht="14.25" customHeight="1" x14ac:dyDescent="0.2">
      <c r="A235" s="35"/>
      <c r="B235" s="223" t="s">
        <v>371</v>
      </c>
      <c r="C235" s="224"/>
      <c r="D235" s="224"/>
      <c r="E235" s="224"/>
      <c r="F235" s="224"/>
      <c r="G235" s="224"/>
      <c r="H235" s="224"/>
      <c r="I235" s="224"/>
      <c r="J235" s="224"/>
      <c r="K235" s="224"/>
      <c r="L235" s="224"/>
      <c r="M235" s="225"/>
      <c r="N235" s="37"/>
      <c r="O235" s="35"/>
      <c r="P235" s="35"/>
      <c r="Q235" s="35"/>
      <c r="R235" s="35"/>
      <c r="S235" s="35"/>
      <c r="T235" s="35"/>
      <c r="U235" s="35"/>
      <c r="V235" s="35"/>
    </row>
    <row r="236" spans="1:22" s="84" customFormat="1" ht="14.25" customHeight="1" x14ac:dyDescent="0.2">
      <c r="A236" s="35"/>
      <c r="B236" s="297"/>
      <c r="C236" s="298"/>
      <c r="D236" s="298"/>
      <c r="E236" s="298"/>
      <c r="F236" s="298"/>
      <c r="G236" s="298"/>
      <c r="H236" s="39"/>
      <c r="I236" s="13"/>
      <c r="J236" s="13"/>
      <c r="K236" s="39"/>
      <c r="L236" s="39"/>
      <c r="M236" s="171"/>
      <c r="N236" s="37"/>
      <c r="O236" s="35"/>
      <c r="P236" s="35"/>
      <c r="Q236" s="35"/>
      <c r="R236" s="35"/>
      <c r="S236" s="35"/>
      <c r="T236" s="35"/>
      <c r="U236" s="35"/>
      <c r="V236" s="35"/>
    </row>
    <row r="237" spans="1:22" s="84" customFormat="1" ht="14.25" customHeight="1" x14ac:dyDescent="0.2">
      <c r="A237" s="35"/>
      <c r="B237" s="89" t="s">
        <v>366</v>
      </c>
      <c r="C237" s="90"/>
      <c r="D237" s="91"/>
      <c r="E237" s="92"/>
      <c r="F237" s="93"/>
      <c r="G237" s="94"/>
      <c r="H237" s="174"/>
      <c r="I237" s="59"/>
      <c r="J237" s="60"/>
      <c r="K237" s="60"/>
      <c r="L237" s="60"/>
      <c r="M237" s="62"/>
      <c r="N237" s="37"/>
      <c r="O237" s="35"/>
      <c r="P237" s="35"/>
      <c r="Q237" s="35"/>
      <c r="R237" s="35"/>
      <c r="S237" s="35"/>
      <c r="T237" s="35"/>
      <c r="U237" s="35"/>
      <c r="V237" s="35"/>
    </row>
    <row r="238" spans="1:22" s="84" customFormat="1" ht="14.25" customHeight="1" x14ac:dyDescent="0.2">
      <c r="A238" s="35"/>
      <c r="B238" s="145" t="s">
        <v>368</v>
      </c>
      <c r="C238" s="53" t="s">
        <v>126</v>
      </c>
      <c r="D238" s="72"/>
      <c r="E238" s="66"/>
      <c r="F238" s="67"/>
      <c r="G238" s="71"/>
      <c r="H238" s="175"/>
      <c r="I238" s="52" t="s">
        <v>51</v>
      </c>
      <c r="J238" s="53" t="s">
        <v>52</v>
      </c>
      <c r="K238" s="34"/>
      <c r="L238" s="34"/>
      <c r="M238" s="83">
        <f>M239</f>
        <v>-5000000</v>
      </c>
      <c r="N238" s="37"/>
      <c r="O238" s="35"/>
      <c r="P238" s="35"/>
      <c r="Q238" s="35"/>
      <c r="R238" s="35"/>
      <c r="S238" s="35"/>
      <c r="T238" s="35"/>
      <c r="U238" s="35"/>
      <c r="V238" s="35"/>
    </row>
    <row r="239" spans="1:22" s="84" customFormat="1" ht="26.25" customHeight="1" x14ac:dyDescent="0.2">
      <c r="A239" s="35"/>
      <c r="B239" s="77" t="s">
        <v>185</v>
      </c>
      <c r="C239" s="35" t="s">
        <v>367</v>
      </c>
      <c r="D239" s="72">
        <v>6000000</v>
      </c>
      <c r="E239" s="66">
        <v>5000000</v>
      </c>
      <c r="F239" s="67">
        <v>0</v>
      </c>
      <c r="G239" s="71">
        <f t="shared" ref="G239" si="177">D239-E239+F239</f>
        <v>1000000</v>
      </c>
      <c r="H239" s="175"/>
      <c r="I239" s="54" t="s">
        <v>51</v>
      </c>
      <c r="J239" s="35" t="s">
        <v>118</v>
      </c>
      <c r="K239" s="66">
        <f t="shared" ref="K239" si="178">E239</f>
        <v>5000000</v>
      </c>
      <c r="L239" s="67">
        <f t="shared" ref="L239" si="179">F239</f>
        <v>0</v>
      </c>
      <c r="M239" s="104">
        <f t="shared" ref="M239" si="180">L239-K239</f>
        <v>-5000000</v>
      </c>
      <c r="N239" s="37"/>
      <c r="O239" s="35"/>
      <c r="P239" s="35"/>
      <c r="Q239" s="35"/>
      <c r="R239" s="35"/>
      <c r="S239" s="35"/>
      <c r="T239" s="35"/>
      <c r="U239" s="35"/>
      <c r="V239" s="35"/>
    </row>
    <row r="240" spans="1:22" s="84" customFormat="1" ht="17.25" customHeight="1" x14ac:dyDescent="0.2">
      <c r="A240" s="35"/>
      <c r="B240" s="217" t="s">
        <v>369</v>
      </c>
      <c r="C240" s="218"/>
      <c r="D240" s="69">
        <f>SUM(D239)</f>
        <v>6000000</v>
      </c>
      <c r="E240" s="70">
        <f t="shared" ref="E240:G240" si="181">SUM(E239)</f>
        <v>5000000</v>
      </c>
      <c r="F240" s="68">
        <f t="shared" si="181"/>
        <v>0</v>
      </c>
      <c r="G240" s="36">
        <f t="shared" si="181"/>
        <v>1000000</v>
      </c>
      <c r="H240" s="176"/>
      <c r="I240" s="79"/>
      <c r="J240" s="80"/>
      <c r="K240" s="70">
        <f t="shared" ref="K240" si="182">SUM(K239)</f>
        <v>5000000</v>
      </c>
      <c r="L240" s="68">
        <f t="shared" ref="L240" si="183">SUM(L239)</f>
        <v>0</v>
      </c>
      <c r="M240" s="63">
        <f>M238</f>
        <v>-5000000</v>
      </c>
      <c r="N240" s="37"/>
      <c r="O240" s="35"/>
      <c r="P240" s="35"/>
      <c r="Q240" s="35"/>
      <c r="R240" s="35"/>
      <c r="S240" s="35"/>
      <c r="T240" s="35"/>
      <c r="U240" s="35"/>
      <c r="V240" s="35"/>
    </row>
    <row r="241" spans="1:22" s="84" customFormat="1" ht="12" customHeight="1" thickBot="1" x14ac:dyDescent="0.25">
      <c r="A241" s="35"/>
      <c r="B241" s="58"/>
      <c r="C241" s="13"/>
      <c r="D241" s="39"/>
      <c r="E241" s="39"/>
      <c r="F241" s="39"/>
      <c r="G241" s="39"/>
      <c r="H241" s="39"/>
      <c r="I241" s="13"/>
      <c r="J241" s="13"/>
      <c r="K241" s="39"/>
      <c r="L241" s="39"/>
      <c r="M241" s="171"/>
      <c r="N241" s="37"/>
      <c r="O241" s="35"/>
      <c r="P241" s="35"/>
      <c r="Q241" s="35"/>
      <c r="R241" s="35"/>
      <c r="S241" s="35"/>
      <c r="T241" s="35"/>
      <c r="U241" s="35"/>
      <c r="V241" s="35"/>
    </row>
    <row r="242" spans="1:22" s="84" customFormat="1" ht="26.25" customHeight="1" thickBot="1" x14ac:dyDescent="0.25">
      <c r="A242" s="35"/>
      <c r="B242" s="232" t="s">
        <v>370</v>
      </c>
      <c r="C242" s="233"/>
      <c r="D242" s="45">
        <f>+D240</f>
        <v>6000000</v>
      </c>
      <c r="E242" s="45">
        <f t="shared" ref="E242:G242" si="184">+E240</f>
        <v>5000000</v>
      </c>
      <c r="F242" s="45">
        <f t="shared" si="184"/>
        <v>0</v>
      </c>
      <c r="G242" s="45">
        <f t="shared" si="184"/>
        <v>1000000</v>
      </c>
      <c r="H242" s="56"/>
      <c r="I242" s="232" t="s">
        <v>370</v>
      </c>
      <c r="J242" s="233"/>
      <c r="K242" s="45">
        <f t="shared" ref="K242:M242" si="185">+K240</f>
        <v>5000000</v>
      </c>
      <c r="L242" s="45">
        <f t="shared" si="185"/>
        <v>0</v>
      </c>
      <c r="M242" s="46">
        <f t="shared" si="185"/>
        <v>-5000000</v>
      </c>
      <c r="N242" s="37"/>
      <c r="O242" s="35"/>
      <c r="P242" s="35"/>
      <c r="Q242" s="35"/>
      <c r="R242" s="35"/>
      <c r="S242" s="35"/>
      <c r="T242" s="35"/>
      <c r="U242" s="35"/>
      <c r="V242" s="35"/>
    </row>
    <row r="243" spans="1:22" s="84" customFormat="1" ht="12.75" customHeight="1" thickBot="1" x14ac:dyDescent="0.25">
      <c r="A243" s="35"/>
      <c r="B243" s="58"/>
      <c r="C243" s="13"/>
      <c r="D243" s="39"/>
      <c r="E243" s="39"/>
      <c r="F243" s="39"/>
      <c r="G243" s="39"/>
      <c r="H243" s="39"/>
      <c r="I243" s="13"/>
      <c r="J243" s="13"/>
      <c r="K243" s="39"/>
      <c r="L243" s="39"/>
      <c r="M243" s="171"/>
      <c r="N243" s="37"/>
      <c r="O243" s="35"/>
      <c r="P243" s="35"/>
      <c r="Q243" s="35"/>
      <c r="R243" s="35"/>
      <c r="S243" s="35"/>
      <c r="T243" s="35"/>
      <c r="U243" s="35"/>
      <c r="V243" s="35"/>
    </row>
    <row r="244" spans="1:22" s="84" customFormat="1" ht="18.75" customHeight="1" x14ac:dyDescent="0.2">
      <c r="A244" s="35"/>
      <c r="B244" s="223" t="s">
        <v>372</v>
      </c>
      <c r="C244" s="224"/>
      <c r="D244" s="224"/>
      <c r="E244" s="224"/>
      <c r="F244" s="224"/>
      <c r="G244" s="224"/>
      <c r="H244" s="224"/>
      <c r="I244" s="224"/>
      <c r="J244" s="224"/>
      <c r="K244" s="224"/>
      <c r="L244" s="224"/>
      <c r="M244" s="225"/>
      <c r="N244" s="37"/>
      <c r="O244" s="35"/>
      <c r="P244" s="35"/>
      <c r="Q244" s="35"/>
      <c r="R244" s="35"/>
      <c r="S244" s="35"/>
      <c r="T244" s="35"/>
      <c r="U244" s="35"/>
      <c r="V244" s="35"/>
    </row>
    <row r="245" spans="1:22" s="84" customFormat="1" ht="13.5" customHeight="1" x14ac:dyDescent="0.2">
      <c r="A245" s="35"/>
      <c r="B245" s="58"/>
      <c r="C245" s="13"/>
      <c r="D245" s="39"/>
      <c r="E245" s="39"/>
      <c r="F245" s="39"/>
      <c r="G245" s="39"/>
      <c r="H245" s="39"/>
      <c r="I245" s="13"/>
      <c r="J245" s="13"/>
      <c r="K245" s="39"/>
      <c r="L245" s="39"/>
      <c r="M245" s="171"/>
      <c r="N245" s="37"/>
      <c r="O245" s="35"/>
      <c r="P245" s="35"/>
      <c r="Q245" s="35"/>
      <c r="R245" s="35"/>
      <c r="S245" s="35"/>
      <c r="T245" s="35"/>
      <c r="U245" s="35"/>
      <c r="V245" s="35"/>
    </row>
    <row r="246" spans="1:22" s="84" customFormat="1" ht="18.75" customHeight="1" x14ac:dyDescent="0.2">
      <c r="A246" s="35"/>
      <c r="B246" s="89" t="s">
        <v>375</v>
      </c>
      <c r="C246" s="90"/>
      <c r="D246" s="91"/>
      <c r="E246" s="92"/>
      <c r="F246" s="93"/>
      <c r="G246" s="94"/>
      <c r="H246" s="174"/>
      <c r="I246" s="59"/>
      <c r="J246" s="60"/>
      <c r="K246" s="60"/>
      <c r="L246" s="60"/>
      <c r="M246" s="62"/>
      <c r="N246" s="37"/>
      <c r="O246" s="35"/>
      <c r="P246" s="35"/>
      <c r="Q246" s="35"/>
      <c r="R246" s="35"/>
      <c r="S246" s="35"/>
      <c r="T246" s="35"/>
      <c r="U246" s="35"/>
      <c r="V246" s="35"/>
    </row>
    <row r="247" spans="1:22" s="84" customFormat="1" ht="14.25" customHeight="1" x14ac:dyDescent="0.2">
      <c r="A247" s="35"/>
      <c r="B247" s="145" t="s">
        <v>376</v>
      </c>
      <c r="C247" s="53" t="s">
        <v>140</v>
      </c>
      <c r="D247" s="72"/>
      <c r="E247" s="66"/>
      <c r="F247" s="67"/>
      <c r="G247" s="71"/>
      <c r="H247" s="175"/>
      <c r="I247" s="52" t="s">
        <v>69</v>
      </c>
      <c r="J247" s="53" t="s">
        <v>70</v>
      </c>
      <c r="K247" s="34"/>
      <c r="L247" s="34"/>
      <c r="M247" s="83">
        <f>M248</f>
        <v>5000000</v>
      </c>
      <c r="N247" s="37"/>
      <c r="O247" s="35"/>
      <c r="P247" s="35"/>
      <c r="Q247" s="35"/>
      <c r="R247" s="35"/>
      <c r="S247" s="35"/>
      <c r="T247" s="35"/>
      <c r="U247" s="35"/>
      <c r="V247" s="35"/>
    </row>
    <row r="248" spans="1:22" s="84" customFormat="1" ht="26.25" customHeight="1" x14ac:dyDescent="0.2">
      <c r="A248" s="35"/>
      <c r="B248" s="77" t="s">
        <v>373</v>
      </c>
      <c r="C248" s="76" t="s">
        <v>374</v>
      </c>
      <c r="D248" s="72">
        <v>0</v>
      </c>
      <c r="E248" s="66">
        <v>0</v>
      </c>
      <c r="F248" s="67">
        <v>5000000</v>
      </c>
      <c r="G248" s="71">
        <f>SUM(D248-E248+F248)</f>
        <v>5000000</v>
      </c>
      <c r="H248" s="175"/>
      <c r="I248" s="54" t="s">
        <v>79</v>
      </c>
      <c r="J248" s="35" t="s">
        <v>80</v>
      </c>
      <c r="K248" s="66">
        <f t="shared" ref="K248" si="186">E248</f>
        <v>0</v>
      </c>
      <c r="L248" s="67">
        <f t="shared" ref="L248" si="187">F248</f>
        <v>5000000</v>
      </c>
      <c r="M248" s="104">
        <f t="shared" ref="M248" si="188">L248-K248</f>
        <v>5000000</v>
      </c>
      <c r="N248" s="37"/>
      <c r="O248" s="35"/>
      <c r="P248" s="35"/>
      <c r="Q248" s="35"/>
      <c r="R248" s="35"/>
      <c r="S248" s="35"/>
      <c r="T248" s="35"/>
      <c r="U248" s="35"/>
      <c r="V248" s="35"/>
    </row>
    <row r="249" spans="1:22" s="84" customFormat="1" ht="25.5" customHeight="1" x14ac:dyDescent="0.2">
      <c r="A249" s="35"/>
      <c r="B249" s="217" t="s">
        <v>377</v>
      </c>
      <c r="C249" s="218"/>
      <c r="D249" s="69">
        <f>D248</f>
        <v>0</v>
      </c>
      <c r="E249" s="70">
        <f t="shared" ref="E249:G249" si="189">E248</f>
        <v>0</v>
      </c>
      <c r="F249" s="68">
        <f t="shared" si="189"/>
        <v>5000000</v>
      </c>
      <c r="G249" s="36">
        <f t="shared" si="189"/>
        <v>5000000</v>
      </c>
      <c r="H249" s="176"/>
      <c r="I249" s="79"/>
      <c r="J249" s="80" t="s">
        <v>119</v>
      </c>
      <c r="K249" s="70">
        <f>+K248</f>
        <v>0</v>
      </c>
      <c r="L249" s="68">
        <f>+L248</f>
        <v>5000000</v>
      </c>
      <c r="M249" s="63">
        <f>M247</f>
        <v>5000000</v>
      </c>
      <c r="N249" s="37"/>
      <c r="O249" s="35"/>
      <c r="P249" s="35"/>
      <c r="Q249" s="35"/>
      <c r="R249" s="35"/>
      <c r="S249" s="35"/>
      <c r="T249" s="35"/>
      <c r="U249" s="35"/>
      <c r="V249" s="35"/>
    </row>
    <row r="250" spans="1:22" s="84" customFormat="1" ht="9" customHeight="1" thickBot="1" x14ac:dyDescent="0.25">
      <c r="A250" s="35"/>
      <c r="B250" s="58"/>
      <c r="C250" s="13"/>
      <c r="D250" s="39"/>
      <c r="E250" s="39"/>
      <c r="F250" s="39"/>
      <c r="G250" s="39"/>
      <c r="H250" s="39"/>
      <c r="I250" s="13"/>
      <c r="J250" s="13"/>
      <c r="K250" s="39"/>
      <c r="L250" s="39"/>
      <c r="M250" s="171"/>
      <c r="N250" s="37"/>
      <c r="O250" s="35"/>
      <c r="P250" s="35"/>
      <c r="Q250" s="35"/>
      <c r="R250" s="35"/>
      <c r="S250" s="35"/>
      <c r="T250" s="35"/>
      <c r="U250" s="35"/>
      <c r="V250" s="35"/>
    </row>
    <row r="251" spans="1:22" s="84" customFormat="1" ht="16.5" customHeight="1" thickBot="1" x14ac:dyDescent="0.25">
      <c r="A251" s="35"/>
      <c r="B251" s="232" t="s">
        <v>384</v>
      </c>
      <c r="C251" s="233"/>
      <c r="D251" s="45">
        <f>+D249</f>
        <v>0</v>
      </c>
      <c r="E251" s="45">
        <f t="shared" ref="E251:G251" si="190">+E249</f>
        <v>0</v>
      </c>
      <c r="F251" s="45">
        <f t="shared" si="190"/>
        <v>5000000</v>
      </c>
      <c r="G251" s="45">
        <f t="shared" si="190"/>
        <v>5000000</v>
      </c>
      <c r="H251" s="56"/>
      <c r="I251" s="232" t="s">
        <v>383</v>
      </c>
      <c r="J251" s="233"/>
      <c r="K251" s="45">
        <f t="shared" ref="K251:M251" si="191">+K249</f>
        <v>0</v>
      </c>
      <c r="L251" s="45">
        <f t="shared" si="191"/>
        <v>5000000</v>
      </c>
      <c r="M251" s="46">
        <f t="shared" si="191"/>
        <v>5000000</v>
      </c>
      <c r="N251" s="37"/>
      <c r="O251" s="35"/>
      <c r="P251" s="35"/>
      <c r="Q251" s="35"/>
      <c r="R251" s="35"/>
      <c r="S251" s="35"/>
      <c r="T251" s="35"/>
      <c r="U251" s="35"/>
      <c r="V251" s="35"/>
    </row>
    <row r="252" spans="1:22" s="84" customFormat="1" ht="12.75" customHeight="1" thickBot="1" x14ac:dyDescent="0.25">
      <c r="A252" s="35"/>
      <c r="B252" s="58"/>
      <c r="C252" s="13"/>
      <c r="D252" s="39"/>
      <c r="E252" s="39"/>
      <c r="F252" s="39"/>
      <c r="G252" s="39"/>
      <c r="H252" s="39"/>
      <c r="I252" s="13"/>
      <c r="J252" s="13"/>
      <c r="K252" s="39"/>
      <c r="L252" s="39"/>
      <c r="M252" s="171"/>
      <c r="N252" s="37"/>
      <c r="O252" s="35"/>
      <c r="P252" s="35"/>
      <c r="Q252" s="35"/>
      <c r="R252" s="35"/>
      <c r="S252" s="35"/>
      <c r="T252" s="35"/>
      <c r="U252" s="35"/>
      <c r="V252" s="35"/>
    </row>
    <row r="253" spans="1:22" s="84" customFormat="1" ht="21.75" customHeight="1" thickBot="1" x14ac:dyDescent="0.25">
      <c r="A253" s="35"/>
      <c r="B253" s="265" t="s">
        <v>378</v>
      </c>
      <c r="C253" s="266"/>
      <c r="D253" s="47">
        <f>D251+D242</f>
        <v>6000000</v>
      </c>
      <c r="E253" s="47">
        <f t="shared" ref="E253:G253" si="192">E251+E242</f>
        <v>5000000</v>
      </c>
      <c r="F253" s="47">
        <f t="shared" si="192"/>
        <v>5000000</v>
      </c>
      <c r="G253" s="47">
        <f t="shared" si="192"/>
        <v>6000000</v>
      </c>
      <c r="H253" s="103"/>
      <c r="I253" s="267" t="s">
        <v>380</v>
      </c>
      <c r="J253" s="268"/>
      <c r="K253" s="47">
        <f t="shared" ref="K253:M253" si="193">K251+K242</f>
        <v>5000000</v>
      </c>
      <c r="L253" s="47">
        <f t="shared" si="193"/>
        <v>5000000</v>
      </c>
      <c r="M253" s="47">
        <f t="shared" si="193"/>
        <v>0</v>
      </c>
      <c r="N253" s="37"/>
      <c r="O253" s="35"/>
      <c r="P253" s="35"/>
      <c r="Q253" s="35"/>
      <c r="R253" s="35"/>
      <c r="S253" s="35"/>
      <c r="T253" s="35"/>
      <c r="U253" s="35"/>
      <c r="V253" s="35"/>
    </row>
    <row r="254" spans="1:22" s="84" customFormat="1" ht="10.5" customHeight="1" thickBot="1" x14ac:dyDescent="0.25">
      <c r="A254" s="35"/>
      <c r="B254" s="58"/>
      <c r="C254" s="13"/>
      <c r="D254" s="39"/>
      <c r="E254" s="39"/>
      <c r="F254" s="39"/>
      <c r="G254" s="39"/>
      <c r="H254" s="39"/>
      <c r="I254" s="13"/>
      <c r="J254" s="13"/>
      <c r="K254" s="39"/>
      <c r="L254" s="39"/>
      <c r="M254" s="171"/>
      <c r="N254" s="37"/>
      <c r="O254" s="35"/>
      <c r="P254" s="35"/>
      <c r="Q254" s="35"/>
      <c r="R254" s="35"/>
      <c r="S254" s="35"/>
      <c r="T254" s="35"/>
      <c r="U254" s="35"/>
      <c r="V254" s="35"/>
    </row>
    <row r="255" spans="1:22" s="84" customFormat="1" ht="21.75" customHeight="1" thickBot="1" x14ac:dyDescent="0.25">
      <c r="A255" s="35"/>
      <c r="B255" s="265" t="s">
        <v>379</v>
      </c>
      <c r="C255" s="266"/>
      <c r="D255" s="47">
        <f>D253+D227</f>
        <v>194688660.84999999</v>
      </c>
      <c r="E255" s="47">
        <f t="shared" ref="E255:G255" si="194">E253+E227</f>
        <v>45441544.600000001</v>
      </c>
      <c r="F255" s="47">
        <f t="shared" si="194"/>
        <v>45441544.600000001</v>
      </c>
      <c r="G255" s="47">
        <f t="shared" si="194"/>
        <v>194688660.84999999</v>
      </c>
      <c r="H255" s="103"/>
      <c r="I255" s="267" t="s">
        <v>379</v>
      </c>
      <c r="J255" s="268"/>
      <c r="K255" s="47">
        <f t="shared" ref="K255:M255" si="195">K253+K227</f>
        <v>45441544.600000001</v>
      </c>
      <c r="L255" s="47">
        <f t="shared" si="195"/>
        <v>45441544.600000001</v>
      </c>
      <c r="M255" s="47">
        <f t="shared" si="195"/>
        <v>0</v>
      </c>
      <c r="N255" s="37"/>
      <c r="O255" s="35"/>
      <c r="P255" s="35"/>
      <c r="Q255" s="35"/>
      <c r="R255" s="35"/>
      <c r="S255" s="35"/>
      <c r="T255" s="35"/>
      <c r="U255" s="35"/>
      <c r="V255" s="35"/>
    </row>
    <row r="256" spans="1:22" ht="8.25" customHeight="1" x14ac:dyDescent="0.2">
      <c r="B256" s="57"/>
      <c r="C256" s="32"/>
      <c r="D256" s="32"/>
      <c r="E256" s="32"/>
      <c r="F256" s="32"/>
      <c r="G256" s="32"/>
      <c r="H256" s="32"/>
      <c r="I256" s="32"/>
      <c r="J256" s="32"/>
      <c r="K256" s="32"/>
      <c r="L256" s="32"/>
      <c r="M256" s="114"/>
      <c r="N256" s="35"/>
    </row>
    <row r="257" spans="2:14" ht="17.25" customHeight="1" x14ac:dyDescent="0.2">
      <c r="B257" s="64" t="s">
        <v>28</v>
      </c>
      <c r="C257" s="10" t="s">
        <v>29</v>
      </c>
      <c r="D257" s="32"/>
      <c r="E257" s="32"/>
      <c r="F257" s="32"/>
      <c r="G257" s="32"/>
      <c r="H257" s="32"/>
      <c r="I257" s="32"/>
      <c r="J257" s="32"/>
      <c r="K257" s="32"/>
      <c r="L257" s="32"/>
      <c r="M257" s="114"/>
      <c r="N257" s="35"/>
    </row>
    <row r="258" spans="2:14" ht="17.25" customHeight="1" x14ac:dyDescent="0.2">
      <c r="B258" s="64" t="s">
        <v>30</v>
      </c>
      <c r="C258" s="11">
        <v>44004</v>
      </c>
      <c r="D258" s="32"/>
      <c r="E258" s="32"/>
      <c r="F258" s="32"/>
      <c r="G258" s="32"/>
      <c r="H258" s="32"/>
      <c r="I258" s="32"/>
      <c r="J258" s="32"/>
      <c r="K258" s="32"/>
      <c r="L258" s="32"/>
      <c r="M258" s="114"/>
      <c r="N258" s="35"/>
    </row>
    <row r="259" spans="2:14" ht="17.25" customHeight="1" thickBot="1" x14ac:dyDescent="0.25">
      <c r="B259" s="115"/>
      <c r="C259" s="12" t="s">
        <v>382</v>
      </c>
      <c r="D259" s="116"/>
      <c r="E259" s="116"/>
      <c r="F259" s="116"/>
      <c r="G259" s="116"/>
      <c r="H259" s="116"/>
      <c r="I259" s="116"/>
      <c r="J259" s="116"/>
      <c r="K259" s="116"/>
      <c r="L259" s="116"/>
      <c r="M259" s="117"/>
      <c r="N259" s="35"/>
    </row>
    <row r="260" spans="2:14" x14ac:dyDescent="0.2">
      <c r="B260" s="9"/>
      <c r="C260" s="9"/>
      <c r="D260" s="34"/>
      <c r="E260" s="34"/>
      <c r="F260" s="34"/>
      <c r="G260" s="34"/>
      <c r="H260" s="9"/>
      <c r="I260" s="34"/>
      <c r="J260" s="34"/>
      <c r="K260" s="34"/>
      <c r="L260" s="34"/>
      <c r="M260" s="34"/>
      <c r="N260" s="35"/>
    </row>
    <row r="264" spans="2:14" ht="12.75" customHeight="1" x14ac:dyDescent="0.2">
      <c r="E264" s="143"/>
    </row>
    <row r="265" spans="2:14" x14ac:dyDescent="0.2">
      <c r="E265" s="143"/>
    </row>
    <row r="266" spans="2:14" ht="13.5" customHeight="1" x14ac:dyDescent="0.2">
      <c r="E266" s="143"/>
    </row>
    <row r="267" spans="2:14" x14ac:dyDescent="0.2">
      <c r="E267" s="143"/>
    </row>
    <row r="268" spans="2:14" ht="18" customHeight="1" x14ac:dyDescent="0.2">
      <c r="E268" s="143"/>
    </row>
    <row r="269" spans="2:14" x14ac:dyDescent="0.2">
      <c r="E269" s="143"/>
    </row>
  </sheetData>
  <sortState ref="B153:F161">
    <sortCondition ref="B153"/>
  </sortState>
  <mergeCells count="73">
    <mergeCell ref="B227:C227"/>
    <mergeCell ref="I227:J227"/>
    <mergeCell ref="B253:C253"/>
    <mergeCell ref="I253:J253"/>
    <mergeCell ref="B249:C249"/>
    <mergeCell ref="B251:C251"/>
    <mergeCell ref="I251:J251"/>
    <mergeCell ref="B255:C255"/>
    <mergeCell ref="I255:J255"/>
    <mergeCell ref="B229:G229"/>
    <mergeCell ref="B230:G230"/>
    <mergeCell ref="B231:G231"/>
    <mergeCell ref="B240:C240"/>
    <mergeCell ref="B235:M235"/>
    <mergeCell ref="B242:C242"/>
    <mergeCell ref="I242:J242"/>
    <mergeCell ref="B244:M244"/>
    <mergeCell ref="B5:G5"/>
    <mergeCell ref="F6:F7"/>
    <mergeCell ref="G6:G7"/>
    <mergeCell ref="I6:I7"/>
    <mergeCell ref="J6:J7"/>
    <mergeCell ref="B1:M1"/>
    <mergeCell ref="B2:M2"/>
    <mergeCell ref="B3:M3"/>
    <mergeCell ref="J5:L5"/>
    <mergeCell ref="I88:J88"/>
    <mergeCell ref="K6:K7"/>
    <mergeCell ref="L6:L7"/>
    <mergeCell ref="M6:M7"/>
    <mergeCell ref="B31:C31"/>
    <mergeCell ref="B86:C86"/>
    <mergeCell ref="B6:B7"/>
    <mergeCell ref="C6:C7"/>
    <mergeCell ref="D6:D7"/>
    <mergeCell ref="E6:E7"/>
    <mergeCell ref="B10:M10"/>
    <mergeCell ref="B88:C88"/>
    <mergeCell ref="B225:C225"/>
    <mergeCell ref="I225:J225"/>
    <mergeCell ref="B204:C204"/>
    <mergeCell ref="B209:C209"/>
    <mergeCell ref="B214:C214"/>
    <mergeCell ref="B223:C223"/>
    <mergeCell ref="I223:J223"/>
    <mergeCell ref="B129:C129"/>
    <mergeCell ref="B134:C134"/>
    <mergeCell ref="B144:C144"/>
    <mergeCell ref="B47:M47"/>
    <mergeCell ref="B45:C45"/>
    <mergeCell ref="I45:J45"/>
    <mergeCell ref="B107:M107"/>
    <mergeCell ref="I175:J175"/>
    <mergeCell ref="B43:C43"/>
    <mergeCell ref="B90:M90"/>
    <mergeCell ref="B189:C189"/>
    <mergeCell ref="B199:C199"/>
    <mergeCell ref="B177:M177"/>
    <mergeCell ref="B53:C53"/>
    <mergeCell ref="B62:C62"/>
    <mergeCell ref="B72:C72"/>
    <mergeCell ref="B79:C79"/>
    <mergeCell ref="B92:M92"/>
    <mergeCell ref="B103:C103"/>
    <mergeCell ref="B105:C105"/>
    <mergeCell ref="I105:J105"/>
    <mergeCell ref="B184:C184"/>
    <mergeCell ref="B194:C194"/>
    <mergeCell ref="B221:C221"/>
    <mergeCell ref="B149:C149"/>
    <mergeCell ref="B165:C165"/>
    <mergeCell ref="B173:C173"/>
    <mergeCell ref="B175:C175"/>
  </mergeCells>
  <pageMargins left="0.31496062992125984" right="0.31496062992125984"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E28" sqref="E28"/>
    </sheetView>
  </sheetViews>
  <sheetFormatPr baseColWidth="10" defaultRowHeight="12.75" x14ac:dyDescent="0.2"/>
  <cols>
    <col min="1" max="1" width="6.5703125" bestFit="1" customWidth="1"/>
    <col min="2" max="2" width="35.7109375" bestFit="1" customWidth="1"/>
    <col min="3" max="4" width="13.28515625" bestFit="1" customWidth="1"/>
    <col min="5" max="5" width="14.7109375" bestFit="1" customWidth="1"/>
    <col min="6" max="6" width="10.5703125" bestFit="1" customWidth="1"/>
    <col min="7" max="7" width="14.7109375" bestFit="1" customWidth="1"/>
    <col min="8" max="8" width="6" customWidth="1"/>
  </cols>
  <sheetData>
    <row r="1" spans="1:8" ht="18" x14ac:dyDescent="0.2">
      <c r="A1" s="269" t="s">
        <v>32</v>
      </c>
      <c r="B1" s="270"/>
      <c r="C1" s="270"/>
      <c r="D1" s="270"/>
      <c r="E1" s="270"/>
      <c r="F1" s="270"/>
      <c r="G1" s="271"/>
    </row>
    <row r="2" spans="1:8" ht="20.25" customHeight="1" x14ac:dyDescent="0.25">
      <c r="A2" s="272" t="str">
        <f>'Mod 4 Clasif'!B2</f>
        <v>MODIFICACIÓN PRESUPUESTARIA            05-2020</v>
      </c>
      <c r="B2" s="273"/>
      <c r="C2" s="273"/>
      <c r="D2" s="273"/>
      <c r="E2" s="273"/>
      <c r="F2" s="273"/>
      <c r="G2" s="274"/>
    </row>
    <row r="3" spans="1:8" ht="20.25" customHeight="1" x14ac:dyDescent="0.25">
      <c r="A3" s="272" t="str">
        <f>'Mod 4 Clasif'!$B$3</f>
        <v>SESIÓN ORDINARIA N°  08-2020         Lunes 22 de Junio del 2020</v>
      </c>
      <c r="B3" s="276"/>
      <c r="C3" s="276"/>
      <c r="D3" s="276"/>
      <c r="E3" s="276"/>
      <c r="F3" s="276"/>
      <c r="G3" s="277"/>
    </row>
    <row r="4" spans="1:8" ht="20.25" customHeight="1" x14ac:dyDescent="0.25">
      <c r="A4" s="275" t="s">
        <v>33</v>
      </c>
      <c r="B4" s="273"/>
      <c r="C4" s="273"/>
      <c r="D4" s="273"/>
      <c r="E4" s="273"/>
      <c r="F4" s="273"/>
      <c r="G4" s="274"/>
    </row>
    <row r="5" spans="1:8" ht="27.75" customHeight="1" thickBot="1" x14ac:dyDescent="0.25">
      <c r="A5" s="118"/>
      <c r="B5" s="119"/>
      <c r="C5" s="120"/>
      <c r="D5" s="119"/>
      <c r="E5" s="119"/>
      <c r="F5" s="119"/>
      <c r="G5" s="121"/>
    </row>
    <row r="6" spans="1:8" ht="36" x14ac:dyDescent="0.2">
      <c r="A6" s="122" t="s">
        <v>34</v>
      </c>
      <c r="B6" s="123" t="s">
        <v>35</v>
      </c>
      <c r="C6" s="124" t="s">
        <v>36</v>
      </c>
      <c r="D6" s="125" t="s">
        <v>37</v>
      </c>
      <c r="E6" s="125" t="s">
        <v>38</v>
      </c>
      <c r="F6" s="125" t="s">
        <v>39</v>
      </c>
      <c r="G6" s="126" t="s">
        <v>40</v>
      </c>
      <c r="H6" s="74" t="s">
        <v>362</v>
      </c>
    </row>
    <row r="7" spans="1:8" x14ac:dyDescent="0.2">
      <c r="A7" s="127"/>
      <c r="B7" s="14"/>
      <c r="C7" s="15"/>
      <c r="D7" s="16"/>
      <c r="E7" s="16"/>
      <c r="F7" s="16"/>
      <c r="G7" s="128"/>
    </row>
    <row r="8" spans="1:8" ht="15.75" customHeight="1" x14ac:dyDescent="0.2">
      <c r="A8" s="129" t="s">
        <v>41</v>
      </c>
      <c r="B8" s="18" t="s">
        <v>42</v>
      </c>
      <c r="C8" s="19">
        <f>+C9+C14+C17</f>
        <v>-10437253</v>
      </c>
      <c r="D8" s="19">
        <f>+D9+D14+D17</f>
        <v>13000</v>
      </c>
      <c r="E8" s="19">
        <f>+E9+E14+E17</f>
        <v>-5045000</v>
      </c>
      <c r="F8" s="19">
        <f>+F9+F14+F17</f>
        <v>0</v>
      </c>
      <c r="G8" s="130">
        <f>+F8+E8+D8+C8</f>
        <v>-15469253</v>
      </c>
    </row>
    <row r="9" spans="1:8" ht="15.75" customHeight="1" x14ac:dyDescent="0.2">
      <c r="A9" s="131" t="s">
        <v>43</v>
      </c>
      <c r="B9" s="20" t="s">
        <v>44</v>
      </c>
      <c r="C9" s="22">
        <f>+C10+C13</f>
        <v>-10437253</v>
      </c>
      <c r="D9" s="22">
        <f>+D10+D13</f>
        <v>13000</v>
      </c>
      <c r="E9" s="23">
        <f>+E10+E13</f>
        <v>-5000000</v>
      </c>
      <c r="F9" s="22">
        <f>+F10+F13</f>
        <v>0</v>
      </c>
      <c r="G9" s="132">
        <f t="shared" ref="G9:G47" si="0">+F9+E9+D9+C9</f>
        <v>-15424253</v>
      </c>
    </row>
    <row r="10" spans="1:8" ht="15.75" customHeight="1" x14ac:dyDescent="0.2">
      <c r="A10" s="131" t="s">
        <v>45</v>
      </c>
      <c r="B10" s="20" t="s">
        <v>46</v>
      </c>
      <c r="C10" s="22">
        <f>+C11+C12</f>
        <v>-13720721</v>
      </c>
      <c r="D10" s="22">
        <f>+D11+D12</f>
        <v>52750</v>
      </c>
      <c r="E10" s="23">
        <f>+E11+E12</f>
        <v>0</v>
      </c>
      <c r="F10" s="22">
        <f>+F11+F12</f>
        <v>0</v>
      </c>
      <c r="G10" s="132">
        <f t="shared" si="0"/>
        <v>-13667971</v>
      </c>
    </row>
    <row r="11" spans="1:8" ht="15.75" customHeight="1" x14ac:dyDescent="0.2">
      <c r="A11" s="133" t="s">
        <v>47</v>
      </c>
      <c r="B11" s="14" t="s">
        <v>48</v>
      </c>
      <c r="C11" s="24">
        <f>'Mod 4 Clasif'!M14+'Mod 4 Clasif'!M15+'Mod 4 Clasif'!M16+'Mod 4 Clasif'!M17+'Mod 4 Clasif'!M18+'Mod 4 Clasif'!M37+'Mod 4 Clasif'!M36+'Mod 4 Clasif'!M35</f>
        <v>-11457875</v>
      </c>
      <c r="D11" s="24">
        <f>'Mod 4 Clasif'!M51+'Mod 4 Clasif'!M52+'Mod 4 Clasif'!M57+'Mod 4 Clasif'!M66+'Mod 4 Clasif'!M67+'Mod 4 Clasif'!M83</f>
        <v>52750</v>
      </c>
      <c r="E11" s="134">
        <v>0</v>
      </c>
      <c r="F11" s="24">
        <v>0</v>
      </c>
      <c r="G11" s="135">
        <f t="shared" si="0"/>
        <v>-11405125</v>
      </c>
    </row>
    <row r="12" spans="1:8" ht="15.75" customHeight="1" x14ac:dyDescent="0.2">
      <c r="A12" s="133" t="s">
        <v>49</v>
      </c>
      <c r="B12" s="14" t="s">
        <v>50</v>
      </c>
      <c r="C12" s="24">
        <f>'Mod 4 Clasif'!M19+'Mod 4 Clasif'!M20+'Mod 4 Clasif'!M21+'Mod 4 Clasif'!M22+'Mod 4 Clasif'!M23+'Mod 4 Clasif'!M38+'Mod 4 Clasif'!M39+'Mod 4 Clasif'!M40+'Mod 4 Clasif'!M41+'Mod 4 Clasif'!M42</f>
        <v>-2262846</v>
      </c>
      <c r="D12" s="24">
        <v>0</v>
      </c>
      <c r="E12" s="134">
        <v>0</v>
      </c>
      <c r="F12" s="24">
        <v>0</v>
      </c>
      <c r="G12" s="135">
        <f t="shared" si="0"/>
        <v>-2262846</v>
      </c>
    </row>
    <row r="13" spans="1:8" ht="15.75" customHeight="1" x14ac:dyDescent="0.2">
      <c r="A13" s="131" t="s">
        <v>51</v>
      </c>
      <c r="B13" s="20" t="s">
        <v>52</v>
      </c>
      <c r="C13" s="22">
        <f>+'Mod 4 Clasif'!M24</f>
        <v>3283468</v>
      </c>
      <c r="D13" s="22">
        <f>'Mod 4 Clasif'!M58+'Mod 4 Clasif'!M68+'Mod 4 Clasif'!M75+'Mod 4 Clasif'!M84</f>
        <v>-39750</v>
      </c>
      <c r="E13" s="22">
        <f>'Mod 4 Clasif'!M238</f>
        <v>-5000000</v>
      </c>
      <c r="F13" s="22">
        <v>0</v>
      </c>
      <c r="G13" s="132">
        <f t="shared" si="0"/>
        <v>-1756282</v>
      </c>
    </row>
    <row r="14" spans="1:8" ht="15.75" customHeight="1" x14ac:dyDescent="0.2">
      <c r="A14" s="131" t="s">
        <v>53</v>
      </c>
      <c r="B14" s="20" t="s">
        <v>54</v>
      </c>
      <c r="C14" s="22">
        <f>+C15+C16</f>
        <v>0</v>
      </c>
      <c r="D14" s="22">
        <f>+D15+D16</f>
        <v>0</v>
      </c>
      <c r="E14" s="23">
        <f>+E15+E16</f>
        <v>-45000</v>
      </c>
      <c r="F14" s="22">
        <f>+F15+F16</f>
        <v>0</v>
      </c>
      <c r="G14" s="132">
        <f t="shared" si="0"/>
        <v>-45000</v>
      </c>
    </row>
    <row r="15" spans="1:8" ht="15.75" customHeight="1" x14ac:dyDescent="0.2">
      <c r="A15" s="133" t="s">
        <v>55</v>
      </c>
      <c r="B15" s="14" t="s">
        <v>56</v>
      </c>
      <c r="C15" s="24">
        <v>0</v>
      </c>
      <c r="D15" s="24">
        <v>0</v>
      </c>
      <c r="E15" s="24">
        <f>'Mod 4 Clasif'!M148</f>
        <v>-45000</v>
      </c>
      <c r="F15" s="24">
        <v>0</v>
      </c>
      <c r="G15" s="135">
        <f t="shared" si="0"/>
        <v>-45000</v>
      </c>
    </row>
    <row r="16" spans="1:8" ht="15.75" customHeight="1" x14ac:dyDescent="0.2">
      <c r="A16" s="133" t="s">
        <v>57</v>
      </c>
      <c r="B16" s="14" t="s">
        <v>58</v>
      </c>
      <c r="C16" s="24">
        <v>0</v>
      </c>
      <c r="D16" s="24">
        <v>0</v>
      </c>
      <c r="E16" s="24">
        <v>0</v>
      </c>
      <c r="F16" s="24">
        <v>0</v>
      </c>
      <c r="G16" s="135">
        <f t="shared" si="0"/>
        <v>0</v>
      </c>
    </row>
    <row r="17" spans="1:7" ht="15.75" customHeight="1" x14ac:dyDescent="0.2">
      <c r="A17" s="131" t="s">
        <v>59</v>
      </c>
      <c r="B17" s="20" t="s">
        <v>60</v>
      </c>
      <c r="C17" s="22">
        <f>+C18+C19+C20</f>
        <v>0</v>
      </c>
      <c r="D17" s="22">
        <f>+D18+D19+D20</f>
        <v>0</v>
      </c>
      <c r="E17" s="23">
        <f>+E18+E19+E20</f>
        <v>0</v>
      </c>
      <c r="F17" s="22">
        <f>+F18+F19+F20</f>
        <v>0</v>
      </c>
      <c r="G17" s="132">
        <f t="shared" si="0"/>
        <v>0</v>
      </c>
    </row>
    <row r="18" spans="1:7" ht="15.75" customHeight="1" x14ac:dyDescent="0.2">
      <c r="A18" s="133" t="s">
        <v>61</v>
      </c>
      <c r="B18" s="14" t="s">
        <v>62</v>
      </c>
      <c r="C18" s="24">
        <v>0</v>
      </c>
      <c r="D18" s="24">
        <v>0</v>
      </c>
      <c r="E18" s="24">
        <v>0</v>
      </c>
      <c r="F18" s="24">
        <v>0</v>
      </c>
      <c r="G18" s="135">
        <f t="shared" si="0"/>
        <v>0</v>
      </c>
    </row>
    <row r="19" spans="1:7" ht="15.75" customHeight="1" x14ac:dyDescent="0.2">
      <c r="A19" s="133" t="s">
        <v>63</v>
      </c>
      <c r="B19" s="14" t="s">
        <v>64</v>
      </c>
      <c r="C19" s="24">
        <v>0</v>
      </c>
      <c r="D19" s="24">
        <v>0</v>
      </c>
      <c r="E19" s="24">
        <v>0</v>
      </c>
      <c r="F19" s="24">
        <v>0</v>
      </c>
      <c r="G19" s="135">
        <f t="shared" si="0"/>
        <v>0</v>
      </c>
    </row>
    <row r="20" spans="1:7" ht="15.75" customHeight="1" x14ac:dyDescent="0.2">
      <c r="A20" s="133" t="s">
        <v>65</v>
      </c>
      <c r="B20" s="14" t="s">
        <v>66</v>
      </c>
      <c r="C20" s="25">
        <v>0</v>
      </c>
      <c r="D20" s="25">
        <v>0</v>
      </c>
      <c r="E20" s="25">
        <v>0</v>
      </c>
      <c r="F20" s="25">
        <v>0</v>
      </c>
      <c r="G20" s="136">
        <f t="shared" si="0"/>
        <v>0</v>
      </c>
    </row>
    <row r="21" spans="1:7" ht="15.75" customHeight="1" x14ac:dyDescent="0.2">
      <c r="A21" s="137" t="s">
        <v>67</v>
      </c>
      <c r="B21" s="19" t="s">
        <v>68</v>
      </c>
      <c r="C21" s="19">
        <f>+C22+C28+C34</f>
        <v>0</v>
      </c>
      <c r="D21" s="19">
        <f>+D22+D28+D34</f>
        <v>-13000</v>
      </c>
      <c r="E21" s="19">
        <f>+E22+E28+E34</f>
        <v>15482253</v>
      </c>
      <c r="F21" s="19">
        <f>+F22+F28+F34</f>
        <v>0</v>
      </c>
      <c r="G21" s="130">
        <f t="shared" si="0"/>
        <v>15469253</v>
      </c>
    </row>
    <row r="22" spans="1:7" ht="15.75" customHeight="1" x14ac:dyDescent="0.2">
      <c r="A22" s="131" t="s">
        <v>69</v>
      </c>
      <c r="B22" s="20" t="s">
        <v>70</v>
      </c>
      <c r="C22" s="26">
        <f>+C23+C24+C25+C26+C27</f>
        <v>0</v>
      </c>
      <c r="D22" s="26">
        <f>+D23+D24+D25+D26+D27</f>
        <v>0</v>
      </c>
      <c r="E22" s="27">
        <f>+E23+E24+E25+E26+E27</f>
        <v>14255000</v>
      </c>
      <c r="F22" s="26">
        <f>+F23+F24+F25+F26+F27</f>
        <v>0</v>
      </c>
      <c r="G22" s="138">
        <f t="shared" si="0"/>
        <v>14255000</v>
      </c>
    </row>
    <row r="23" spans="1:7" ht="15.75" customHeight="1" x14ac:dyDescent="0.2">
      <c r="A23" s="133" t="s">
        <v>71</v>
      </c>
      <c r="B23" s="14" t="s">
        <v>72</v>
      </c>
      <c r="C23" s="25">
        <v>0</v>
      </c>
      <c r="D23" s="25">
        <v>0</v>
      </c>
      <c r="E23" s="25">
        <f>'Mod 4 Clasif'!M96+'Mod 4 Clasif'!M98+'Mod 4 Clasif'!M99+'Mod 4 Clasif'!M100</f>
        <v>4410000</v>
      </c>
      <c r="F23" s="25">
        <v>0</v>
      </c>
      <c r="G23" s="136">
        <f t="shared" si="0"/>
        <v>4410000</v>
      </c>
    </row>
    <row r="24" spans="1:7" ht="15.75" customHeight="1" x14ac:dyDescent="0.2">
      <c r="A24" s="133" t="s">
        <v>73</v>
      </c>
      <c r="B24" s="14" t="s">
        <v>74</v>
      </c>
      <c r="C24" s="25">
        <v>0</v>
      </c>
      <c r="D24" s="25">
        <v>0</v>
      </c>
      <c r="E24" s="25">
        <f>'Mod 4 Clasif'!M111+'Mod 4 Clasif'!M112+'Mod 4 Clasif'!M113+'Mod 4 Clasif'!M114+'Mod 4 Clasif'!M115+'Mod 4 Clasif'!M116+'Mod 4 Clasif'!M117+'Mod 4 Clasif'!M118+'Mod 4 Clasif'!M119+'Mod 4 Clasif'!M120+'Mod 4 Clasif'!M122+'Mod 4 Clasif'!M123+'Mod 4 Clasif'!M124+'Mod 4 Clasif'!M126+'Mod 4 Clasif'!M127+'Mod 4 Clasif'!M128+'Mod 4 Clasif'!M133+'Mod 4 Clasif'!M138+'Mod 4 Clasif'!M140+'Mod 4 Clasif'!M141+'Mod 4 Clasif'!M142+'Mod 4 Clasif'!M143+'Mod 4 Clasif'!M153+'Mod 4 Clasif'!M155+'Mod 4 Clasif'!M156+'Mod 4 Clasif'!M157+'Mod 4 Clasif'!M158+'Mod 4 Clasif'!M160+'Mod 4 Clasif'!M161+'Mod 4 Clasif'!M169+'Mod 4 Clasif'!M170+'Mod 4 Clasif'!M172</f>
        <v>-905000</v>
      </c>
      <c r="F24" s="25">
        <v>0</v>
      </c>
      <c r="G24" s="136">
        <f t="shared" si="0"/>
        <v>-905000</v>
      </c>
    </row>
    <row r="25" spans="1:7" ht="15.75" customHeight="1" x14ac:dyDescent="0.2">
      <c r="A25" s="133" t="s">
        <v>75</v>
      </c>
      <c r="B25" s="14" t="s">
        <v>76</v>
      </c>
      <c r="C25" s="25">
        <v>0</v>
      </c>
      <c r="D25" s="25">
        <v>0</v>
      </c>
      <c r="E25" s="25">
        <v>0</v>
      </c>
      <c r="F25" s="25">
        <v>0</v>
      </c>
      <c r="G25" s="135">
        <f t="shared" si="0"/>
        <v>0</v>
      </c>
    </row>
    <row r="26" spans="1:7" ht="15.75" customHeight="1" x14ac:dyDescent="0.2">
      <c r="A26" s="133" t="s">
        <v>77</v>
      </c>
      <c r="B26" s="14" t="s">
        <v>78</v>
      </c>
      <c r="C26" s="25">
        <v>0</v>
      </c>
      <c r="D26" s="25">
        <v>0</v>
      </c>
      <c r="E26" s="25">
        <v>0</v>
      </c>
      <c r="F26" s="25">
        <v>0</v>
      </c>
      <c r="G26" s="135">
        <f t="shared" si="0"/>
        <v>0</v>
      </c>
    </row>
    <row r="27" spans="1:7" ht="15.75" customHeight="1" x14ac:dyDescent="0.2">
      <c r="A27" s="133" t="s">
        <v>79</v>
      </c>
      <c r="B27" s="14" t="s">
        <v>80</v>
      </c>
      <c r="C27" s="25">
        <v>0</v>
      </c>
      <c r="D27" s="25">
        <v>0</v>
      </c>
      <c r="E27" s="25">
        <f>'Mod 4 Clasif'!M181+'Mod 4 Clasif'!M183+'Mod 4 Clasif'!M188+'Mod 4 Clasif'!M193+'Mod 4 Clasif'!M198+'Mod 4 Clasif'!M203+'Mod 4 Clasif'!M208+'Mod 4 Clasif'!M213+'Mod 4 Clasif'!M218+'Mod 4 Clasif'!M220+'Mod 4 Clasif'!M247</f>
        <v>10750000</v>
      </c>
      <c r="F27" s="25">
        <v>0</v>
      </c>
      <c r="G27" s="135">
        <f t="shared" si="0"/>
        <v>10750000</v>
      </c>
    </row>
    <row r="28" spans="1:7" ht="15.75" customHeight="1" x14ac:dyDescent="0.2">
      <c r="A28" s="131" t="s">
        <v>81</v>
      </c>
      <c r="B28" s="20" t="s">
        <v>82</v>
      </c>
      <c r="C28" s="26">
        <f>+C29+C30+C31+C32+C33</f>
        <v>0</v>
      </c>
      <c r="D28" s="26">
        <f>+D29+D30+D31+D32+D33</f>
        <v>-13000</v>
      </c>
      <c r="E28" s="27">
        <f>+E29+E30+E31+E32+E33</f>
        <v>1227253</v>
      </c>
      <c r="F28" s="26">
        <f>+F29+F30+F31+F32+F33</f>
        <v>0</v>
      </c>
      <c r="G28" s="138">
        <f t="shared" si="0"/>
        <v>1214253</v>
      </c>
    </row>
    <row r="29" spans="1:7" ht="15.75" customHeight="1" x14ac:dyDescent="0.2">
      <c r="A29" s="133" t="s">
        <v>83</v>
      </c>
      <c r="B29" s="14" t="s">
        <v>84</v>
      </c>
      <c r="C29" s="24">
        <v>0</v>
      </c>
      <c r="D29" s="24">
        <f>'Mod 4 Clasif'!M71</f>
        <v>-13000</v>
      </c>
      <c r="E29" s="24">
        <f>'Mod 4 Clasif'!M102+'Mod 4 Clasif'!M163+'Mod 4 Clasif'!M164</f>
        <v>1227253</v>
      </c>
      <c r="F29" s="24">
        <v>0</v>
      </c>
      <c r="G29" s="135">
        <f t="shared" si="0"/>
        <v>1214253</v>
      </c>
    </row>
    <row r="30" spans="1:7" ht="15.75" customHeight="1" x14ac:dyDescent="0.2">
      <c r="A30" s="133" t="s">
        <v>85</v>
      </c>
      <c r="B30" s="14" t="s">
        <v>86</v>
      </c>
      <c r="C30" s="24">
        <v>0</v>
      </c>
      <c r="D30" s="24">
        <v>0</v>
      </c>
      <c r="E30" s="24">
        <v>0</v>
      </c>
      <c r="F30" s="24">
        <v>0</v>
      </c>
      <c r="G30" s="135">
        <f t="shared" si="0"/>
        <v>0</v>
      </c>
    </row>
    <row r="31" spans="1:7" ht="15.75" customHeight="1" x14ac:dyDescent="0.2">
      <c r="A31" s="133" t="s">
        <v>87</v>
      </c>
      <c r="B31" s="14" t="s">
        <v>88</v>
      </c>
      <c r="C31" s="24">
        <v>0</v>
      </c>
      <c r="D31" s="24">
        <v>0</v>
      </c>
      <c r="E31" s="24">
        <v>0</v>
      </c>
      <c r="F31" s="24">
        <v>0</v>
      </c>
      <c r="G31" s="135">
        <f t="shared" si="0"/>
        <v>0</v>
      </c>
    </row>
    <row r="32" spans="1:7" ht="15.75" customHeight="1" x14ac:dyDescent="0.2">
      <c r="A32" s="133" t="s">
        <v>89</v>
      </c>
      <c r="B32" s="14" t="s">
        <v>90</v>
      </c>
      <c r="C32" s="24">
        <v>0</v>
      </c>
      <c r="D32" s="24">
        <v>0</v>
      </c>
      <c r="E32" s="24">
        <v>0</v>
      </c>
      <c r="F32" s="24">
        <v>0</v>
      </c>
      <c r="G32" s="135">
        <f t="shared" si="0"/>
        <v>0</v>
      </c>
    </row>
    <row r="33" spans="1:7" ht="15.75" customHeight="1" x14ac:dyDescent="0.2">
      <c r="A33" s="133" t="s">
        <v>91</v>
      </c>
      <c r="B33" s="14" t="s">
        <v>92</v>
      </c>
      <c r="C33" s="24">
        <v>0</v>
      </c>
      <c r="D33" s="24">
        <v>0</v>
      </c>
      <c r="E33" s="24">
        <v>0</v>
      </c>
      <c r="F33" s="24">
        <v>0</v>
      </c>
      <c r="G33" s="135">
        <f t="shared" si="0"/>
        <v>0</v>
      </c>
    </row>
    <row r="34" spans="1:7" ht="15.75" customHeight="1" x14ac:dyDescent="0.2">
      <c r="A34" s="131" t="s">
        <v>93</v>
      </c>
      <c r="B34" s="20" t="s">
        <v>94</v>
      </c>
      <c r="C34" s="22">
        <f>+C35+C36+C37</f>
        <v>0</v>
      </c>
      <c r="D34" s="22">
        <f>+D35+D36+D37</f>
        <v>0</v>
      </c>
      <c r="E34" s="23">
        <f>+E35+E36+E37</f>
        <v>0</v>
      </c>
      <c r="F34" s="22">
        <f>+F35+F36+F37</f>
        <v>0</v>
      </c>
      <c r="G34" s="132">
        <f t="shared" si="0"/>
        <v>0</v>
      </c>
    </row>
    <row r="35" spans="1:7" ht="15.75" customHeight="1" x14ac:dyDescent="0.2">
      <c r="A35" s="133" t="s">
        <v>95</v>
      </c>
      <c r="B35" s="14" t="s">
        <v>96</v>
      </c>
      <c r="C35" s="24">
        <v>0</v>
      </c>
      <c r="D35" s="24">
        <v>0</v>
      </c>
      <c r="E35" s="24">
        <v>0</v>
      </c>
      <c r="F35" s="24">
        <v>0</v>
      </c>
      <c r="G35" s="135">
        <f t="shared" si="0"/>
        <v>0</v>
      </c>
    </row>
    <row r="36" spans="1:7" ht="15.75" customHeight="1" x14ac:dyDescent="0.2">
      <c r="A36" s="133" t="s">
        <v>97</v>
      </c>
      <c r="B36" s="14" t="s">
        <v>98</v>
      </c>
      <c r="C36" s="24">
        <v>0</v>
      </c>
      <c r="D36" s="24">
        <v>0</v>
      </c>
      <c r="E36" s="24">
        <v>0</v>
      </c>
      <c r="F36" s="24">
        <v>0</v>
      </c>
      <c r="G36" s="135">
        <f t="shared" si="0"/>
        <v>0</v>
      </c>
    </row>
    <row r="37" spans="1:7" ht="15.75" customHeight="1" x14ac:dyDescent="0.2">
      <c r="A37" s="133" t="s">
        <v>99</v>
      </c>
      <c r="B37" s="14" t="s">
        <v>100</v>
      </c>
      <c r="C37" s="24">
        <v>0</v>
      </c>
      <c r="D37" s="24">
        <v>0</v>
      </c>
      <c r="E37" s="24">
        <v>0</v>
      </c>
      <c r="F37" s="24">
        <v>0</v>
      </c>
      <c r="G37" s="135">
        <f t="shared" si="0"/>
        <v>0</v>
      </c>
    </row>
    <row r="38" spans="1:7" ht="15.75" customHeight="1" x14ac:dyDescent="0.2">
      <c r="A38" s="129">
        <v>3</v>
      </c>
      <c r="B38" s="18" t="s">
        <v>101</v>
      </c>
      <c r="C38" s="19">
        <f>+C39+C40+C41+C44</f>
        <v>0</v>
      </c>
      <c r="D38" s="19">
        <f>+D39+D40+D41+D44</f>
        <v>0</v>
      </c>
      <c r="E38" s="19">
        <f>+E39+E40+E41+E44</f>
        <v>0</v>
      </c>
      <c r="F38" s="19">
        <f>+F39+F40+F41+F44</f>
        <v>0</v>
      </c>
      <c r="G38" s="130">
        <f t="shared" si="0"/>
        <v>0</v>
      </c>
    </row>
    <row r="39" spans="1:7" ht="15.75" customHeight="1" x14ac:dyDescent="0.2">
      <c r="A39" s="131" t="s">
        <v>102</v>
      </c>
      <c r="B39" s="28" t="s">
        <v>103</v>
      </c>
      <c r="C39" s="22">
        <v>0</v>
      </c>
      <c r="D39" s="22">
        <v>0</v>
      </c>
      <c r="E39" s="22">
        <v>0</v>
      </c>
      <c r="F39" s="22">
        <v>0</v>
      </c>
      <c r="G39" s="132">
        <f t="shared" si="0"/>
        <v>0</v>
      </c>
    </row>
    <row r="40" spans="1:7" ht="15.75" customHeight="1" x14ac:dyDescent="0.2">
      <c r="A40" s="131" t="s">
        <v>104</v>
      </c>
      <c r="B40" s="20" t="s">
        <v>105</v>
      </c>
      <c r="C40" s="22">
        <v>0</v>
      </c>
      <c r="D40" s="22">
        <v>0</v>
      </c>
      <c r="E40" s="22">
        <v>0</v>
      </c>
      <c r="F40" s="22">
        <v>0</v>
      </c>
      <c r="G40" s="132">
        <f t="shared" si="0"/>
        <v>0</v>
      </c>
    </row>
    <row r="41" spans="1:7" ht="15.75" customHeight="1" x14ac:dyDescent="0.2">
      <c r="A41" s="131" t="s">
        <v>106</v>
      </c>
      <c r="B41" s="20" t="s">
        <v>107</v>
      </c>
      <c r="C41" s="22">
        <f>+C42+C43</f>
        <v>0</v>
      </c>
      <c r="D41" s="22">
        <f>+D42+D43</f>
        <v>0</v>
      </c>
      <c r="E41" s="23">
        <f>+E42+E43</f>
        <v>0</v>
      </c>
      <c r="F41" s="22">
        <f>+F42+F43</f>
        <v>0</v>
      </c>
      <c r="G41" s="132">
        <f t="shared" si="0"/>
        <v>0</v>
      </c>
    </row>
    <row r="42" spans="1:7" ht="15.75" customHeight="1" x14ac:dyDescent="0.2">
      <c r="A42" s="133" t="s">
        <v>108</v>
      </c>
      <c r="B42" s="14" t="s">
        <v>109</v>
      </c>
      <c r="C42" s="24">
        <v>0</v>
      </c>
      <c r="D42" s="24">
        <v>0</v>
      </c>
      <c r="E42" s="24">
        <v>0</v>
      </c>
      <c r="F42" s="24">
        <v>0</v>
      </c>
      <c r="G42" s="135">
        <f t="shared" si="0"/>
        <v>0</v>
      </c>
    </row>
    <row r="43" spans="1:7" ht="15.75" customHeight="1" x14ac:dyDescent="0.2">
      <c r="A43" s="133" t="s">
        <v>110</v>
      </c>
      <c r="B43" s="14" t="s">
        <v>111</v>
      </c>
      <c r="C43" s="24">
        <v>0</v>
      </c>
      <c r="D43" s="24">
        <v>0</v>
      </c>
      <c r="E43" s="24">
        <v>0</v>
      </c>
      <c r="F43" s="24">
        <v>0</v>
      </c>
      <c r="G43" s="135">
        <f t="shared" si="0"/>
        <v>0</v>
      </c>
    </row>
    <row r="44" spans="1:7" ht="15.75" customHeight="1" x14ac:dyDescent="0.2">
      <c r="A44" s="131" t="s">
        <v>112</v>
      </c>
      <c r="B44" s="20" t="s">
        <v>113</v>
      </c>
      <c r="C44" s="24">
        <v>0</v>
      </c>
      <c r="D44" s="24">
        <v>0</v>
      </c>
      <c r="E44" s="24">
        <v>0</v>
      </c>
      <c r="F44" s="24">
        <v>0</v>
      </c>
      <c r="G44" s="135">
        <f t="shared" si="0"/>
        <v>0</v>
      </c>
    </row>
    <row r="45" spans="1:7" ht="15.75" customHeight="1" x14ac:dyDescent="0.2">
      <c r="A45" s="129">
        <v>4</v>
      </c>
      <c r="B45" s="18" t="s">
        <v>114</v>
      </c>
      <c r="C45" s="19">
        <v>0</v>
      </c>
      <c r="D45" s="19">
        <v>0</v>
      </c>
      <c r="E45" s="19">
        <v>0</v>
      </c>
      <c r="F45" s="19">
        <v>0</v>
      </c>
      <c r="G45" s="130">
        <f t="shared" si="0"/>
        <v>0</v>
      </c>
    </row>
    <row r="46" spans="1:7" ht="15.75" customHeight="1" x14ac:dyDescent="0.2">
      <c r="A46" s="127"/>
      <c r="B46" s="14"/>
      <c r="C46" s="24"/>
      <c r="D46" s="24"/>
      <c r="E46" s="24"/>
      <c r="F46" s="24"/>
      <c r="G46" s="135"/>
    </row>
    <row r="47" spans="1:7" ht="15.75" customHeight="1" thickBot="1" x14ac:dyDescent="0.25">
      <c r="A47" s="139"/>
      <c r="B47" s="140" t="s">
        <v>115</v>
      </c>
      <c r="C47" s="141">
        <f>C8+C21+C38+C45</f>
        <v>-10437253</v>
      </c>
      <c r="D47" s="141">
        <f>D8+D21+D38+D45</f>
        <v>0</v>
      </c>
      <c r="E47" s="141">
        <f>E8+E21+E38+E45</f>
        <v>10437253</v>
      </c>
      <c r="F47" s="141">
        <f>F8+F21+F38+F45</f>
        <v>0</v>
      </c>
      <c r="G47" s="142">
        <f t="shared" si="0"/>
        <v>0</v>
      </c>
    </row>
    <row r="48" spans="1:7" x14ac:dyDescent="0.2">
      <c r="A48" s="17"/>
      <c r="B48" s="17"/>
      <c r="C48" s="21"/>
      <c r="D48" s="17"/>
      <c r="E48" s="17"/>
      <c r="F48" s="17"/>
      <c r="G48" s="17"/>
    </row>
    <row r="49" spans="1:7" x14ac:dyDescent="0.2">
      <c r="A49" s="17"/>
      <c r="B49" s="17"/>
      <c r="C49" s="21"/>
      <c r="D49" s="17"/>
      <c r="E49" s="17"/>
      <c r="F49" s="17"/>
      <c r="G49" s="17"/>
    </row>
    <row r="50" spans="1:7" x14ac:dyDescent="0.2">
      <c r="A50" s="17"/>
      <c r="B50" s="29" t="s">
        <v>116</v>
      </c>
      <c r="C50" s="21"/>
      <c r="D50" s="17"/>
      <c r="E50" s="17"/>
      <c r="F50" s="17"/>
      <c r="G50" s="17"/>
    </row>
    <row r="51" spans="1:7" x14ac:dyDescent="0.2">
      <c r="A51" s="17"/>
      <c r="B51" s="30">
        <f>'Mod 4 Clasif'!$C$258</f>
        <v>44004</v>
      </c>
      <c r="C51" s="31"/>
      <c r="D51" s="17"/>
      <c r="E51" s="17"/>
      <c r="F51" s="17"/>
      <c r="G51" s="17"/>
    </row>
  </sheetData>
  <mergeCells count="4">
    <mergeCell ref="A1:G1"/>
    <mergeCell ref="A2:G2"/>
    <mergeCell ref="A4:G4"/>
    <mergeCell ref="A3:G3"/>
  </mergeCells>
  <pageMargins left="0.70866141732283472" right="0.70866141732283472" top="0.74803149606299213" bottom="0.74803149606299213" header="0.31496062992125984" footer="0.31496062992125984"/>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9" workbookViewId="0">
      <selection activeCell="F31" sqref="F31"/>
    </sheetView>
  </sheetViews>
  <sheetFormatPr baseColWidth="10" defaultRowHeight="12.75" x14ac:dyDescent="0.2"/>
  <cols>
    <col min="1" max="1" width="3.42578125" customWidth="1"/>
    <col min="3" max="3" width="4.7109375" customWidth="1"/>
    <col min="8" max="8" width="12.85546875" customWidth="1"/>
    <col min="9" max="9" width="17" customWidth="1"/>
    <col min="10" max="10" width="8.5703125" customWidth="1"/>
  </cols>
  <sheetData>
    <row r="1" spans="1:10" ht="14.25" x14ac:dyDescent="0.2">
      <c r="A1" s="299"/>
      <c r="B1" s="300" t="s">
        <v>385</v>
      </c>
      <c r="C1" s="301"/>
      <c r="D1" s="301"/>
      <c r="E1" s="301"/>
      <c r="F1" s="301"/>
      <c r="G1" s="301"/>
      <c r="H1" s="301"/>
      <c r="I1" s="301"/>
      <c r="J1" s="302" t="s">
        <v>386</v>
      </c>
    </row>
    <row r="2" spans="1:10" ht="14.25" x14ac:dyDescent="0.2">
      <c r="A2" s="299"/>
      <c r="B2" s="301"/>
      <c r="C2" s="301"/>
      <c r="D2" s="301"/>
      <c r="E2" s="301"/>
      <c r="F2" s="301"/>
      <c r="G2" s="301"/>
      <c r="H2" s="301"/>
      <c r="I2" s="301"/>
      <c r="J2" s="303"/>
    </row>
    <row r="3" spans="1:10" ht="18" x14ac:dyDescent="0.25">
      <c r="A3" s="299"/>
      <c r="B3" s="304" t="s">
        <v>387</v>
      </c>
      <c r="C3" s="304"/>
      <c r="D3" s="304"/>
      <c r="E3" s="304"/>
      <c r="F3" s="304"/>
      <c r="G3" s="304"/>
      <c r="H3" s="304"/>
      <c r="I3" s="304"/>
      <c r="J3" s="303"/>
    </row>
    <row r="4" spans="1:10" ht="15.75" x14ac:dyDescent="0.25">
      <c r="A4" s="272" t="s">
        <v>388</v>
      </c>
      <c r="B4" s="276"/>
      <c r="C4" s="276"/>
      <c r="D4" s="276"/>
      <c r="E4" s="276"/>
      <c r="F4" s="276"/>
      <c r="G4" s="276"/>
      <c r="H4" s="305"/>
      <c r="I4" s="305"/>
      <c r="J4" s="303"/>
    </row>
    <row r="5" spans="1:10" ht="18" x14ac:dyDescent="0.25">
      <c r="A5" s="299"/>
      <c r="B5" s="304" t="s">
        <v>389</v>
      </c>
      <c r="C5" s="304"/>
      <c r="D5" s="304"/>
      <c r="E5" s="304"/>
      <c r="F5" s="304"/>
      <c r="G5" s="304"/>
      <c r="H5" s="304"/>
      <c r="I5" s="304"/>
      <c r="J5" s="303"/>
    </row>
    <row r="6" spans="1:10" ht="14.25" x14ac:dyDescent="0.2">
      <c r="A6" s="299"/>
      <c r="B6" s="299"/>
      <c r="C6" s="299"/>
      <c r="D6" s="299"/>
      <c r="E6" s="299"/>
      <c r="F6" s="299"/>
      <c r="G6" s="299"/>
      <c r="H6" s="299"/>
      <c r="I6" s="299"/>
      <c r="J6" s="303"/>
    </row>
    <row r="7" spans="1:10" ht="18.75" x14ac:dyDescent="0.2">
      <c r="A7" s="299"/>
      <c r="B7" s="306" t="s">
        <v>390</v>
      </c>
      <c r="C7" s="306"/>
      <c r="D7" s="306"/>
      <c r="E7" s="306"/>
      <c r="F7" s="306"/>
      <c r="G7" s="306"/>
      <c r="H7" s="306"/>
      <c r="I7" s="306"/>
      <c r="J7" s="302"/>
    </row>
    <row r="8" spans="1:10" ht="15" thickBot="1" x14ac:dyDescent="0.25">
      <c r="A8" s="299"/>
      <c r="B8" s="307"/>
      <c r="C8" s="307"/>
      <c r="D8" s="307"/>
      <c r="E8" s="307"/>
      <c r="F8" s="307"/>
      <c r="G8" s="307"/>
      <c r="H8" s="307"/>
      <c r="I8" s="307"/>
      <c r="J8" s="303"/>
    </row>
    <row r="9" spans="1:10" ht="30.75" customHeight="1" thickBot="1" x14ac:dyDescent="0.3">
      <c r="A9" s="299"/>
      <c r="B9" s="308" t="s">
        <v>391</v>
      </c>
      <c r="C9" s="309"/>
      <c r="D9" s="309"/>
      <c r="E9" s="309"/>
      <c r="F9" s="309"/>
      <c r="G9" s="309"/>
      <c r="H9" s="309"/>
      <c r="I9" s="310"/>
      <c r="J9" s="303"/>
    </row>
    <row r="10" spans="1:10" ht="15" x14ac:dyDescent="0.25">
      <c r="A10" s="299"/>
      <c r="B10" s="311"/>
      <c r="C10" s="312"/>
      <c r="D10" s="312"/>
      <c r="E10" s="312"/>
      <c r="F10" s="312"/>
      <c r="G10" s="312"/>
      <c r="H10" s="312"/>
      <c r="I10" s="312"/>
      <c r="J10" s="303"/>
    </row>
    <row r="11" spans="1:10" ht="15" x14ac:dyDescent="0.25">
      <c r="A11" s="299"/>
      <c r="B11" s="313" t="s">
        <v>392</v>
      </c>
      <c r="C11" s="314"/>
      <c r="D11" s="314"/>
      <c r="E11" s="315"/>
      <c r="F11" s="315"/>
      <c r="G11" s="315"/>
      <c r="H11" s="315"/>
      <c r="I11" s="316"/>
      <c r="J11" s="303"/>
    </row>
    <row r="12" spans="1:10" ht="15" x14ac:dyDescent="0.25">
      <c r="A12" s="299"/>
      <c r="B12" s="317" t="s">
        <v>393</v>
      </c>
      <c r="C12" s="343"/>
      <c r="D12" s="343"/>
      <c r="E12" s="343"/>
      <c r="F12" s="343"/>
      <c r="G12" s="343"/>
      <c r="H12" s="343"/>
      <c r="I12" s="318"/>
      <c r="J12" s="303"/>
    </row>
    <row r="13" spans="1:10" ht="15" customHeight="1" x14ac:dyDescent="0.2">
      <c r="A13" s="299"/>
      <c r="B13" s="319" t="s">
        <v>394</v>
      </c>
      <c r="C13" s="344"/>
      <c r="D13" s="344"/>
      <c r="E13" s="344"/>
      <c r="F13" s="344"/>
      <c r="G13" s="344"/>
      <c r="H13" s="344"/>
      <c r="I13" s="320"/>
      <c r="J13" s="303"/>
    </row>
    <row r="14" spans="1:10" ht="59.25" customHeight="1" x14ac:dyDescent="0.2">
      <c r="A14" s="299"/>
      <c r="B14" s="345"/>
      <c r="C14" s="346"/>
      <c r="D14" s="346"/>
      <c r="E14" s="346"/>
      <c r="F14" s="346"/>
      <c r="G14" s="346"/>
      <c r="H14" s="346"/>
      <c r="I14" s="347"/>
      <c r="J14" s="303"/>
    </row>
    <row r="15" spans="1:10" ht="21" customHeight="1" x14ac:dyDescent="0.2">
      <c r="A15" s="299"/>
      <c r="B15" s="321"/>
      <c r="C15" s="321"/>
      <c r="D15" s="321"/>
      <c r="E15" s="321"/>
      <c r="F15" s="321"/>
      <c r="G15" s="321"/>
      <c r="H15" s="321"/>
      <c r="I15" s="321"/>
      <c r="J15" s="303"/>
    </row>
    <row r="16" spans="1:10" ht="18.75" x14ac:dyDescent="0.2">
      <c r="A16" s="299"/>
      <c r="B16" s="306" t="s">
        <v>395</v>
      </c>
      <c r="C16" s="306"/>
      <c r="D16" s="306"/>
      <c r="E16" s="306"/>
      <c r="F16" s="306"/>
      <c r="G16" s="306"/>
      <c r="H16" s="306"/>
      <c r="I16" s="306"/>
      <c r="J16" s="303"/>
    </row>
    <row r="17" spans="1:10" ht="8.25" customHeight="1" x14ac:dyDescent="0.2">
      <c r="A17" s="299"/>
      <c r="B17" s="328"/>
      <c r="C17" s="328"/>
      <c r="D17" s="328"/>
      <c r="E17" s="328"/>
      <c r="F17" s="328"/>
      <c r="G17" s="328"/>
      <c r="H17" s="328"/>
      <c r="I17" s="328"/>
      <c r="J17" s="303"/>
    </row>
    <row r="18" spans="1:10" ht="18.75" x14ac:dyDescent="0.2">
      <c r="A18" s="299"/>
      <c r="B18" s="329" t="s">
        <v>396</v>
      </c>
      <c r="C18" s="329"/>
      <c r="D18" s="329"/>
      <c r="E18" s="329"/>
      <c r="F18" s="329"/>
      <c r="G18" s="329"/>
      <c r="H18" s="329"/>
      <c r="I18" s="329"/>
      <c r="J18" s="303"/>
    </row>
    <row r="19" spans="1:10" ht="15" thickBot="1" x14ac:dyDescent="0.25">
      <c r="A19" s="299"/>
      <c r="B19" s="330"/>
      <c r="C19" s="330"/>
      <c r="D19" s="330"/>
      <c r="E19" s="330"/>
      <c r="F19" s="330"/>
      <c r="G19" s="330"/>
      <c r="H19" s="330"/>
      <c r="I19" s="330"/>
      <c r="J19" s="303"/>
    </row>
    <row r="20" spans="1:10" ht="42" customHeight="1" thickBot="1" x14ac:dyDescent="0.25">
      <c r="A20" s="299"/>
      <c r="B20" s="325" t="s">
        <v>397</v>
      </c>
      <c r="C20" s="326"/>
      <c r="D20" s="326"/>
      <c r="E20" s="326"/>
      <c r="F20" s="326"/>
      <c r="G20" s="326"/>
      <c r="H20" s="326"/>
      <c r="I20" s="327"/>
      <c r="J20" s="303"/>
    </row>
    <row r="21" spans="1:10" ht="15" x14ac:dyDescent="0.25">
      <c r="A21" s="299"/>
      <c r="B21" s="331"/>
      <c r="C21" s="324"/>
      <c r="D21" s="324"/>
      <c r="E21" s="324"/>
      <c r="F21" s="324"/>
      <c r="G21" s="324"/>
      <c r="H21" s="324"/>
      <c r="I21" s="324"/>
      <c r="J21" s="303"/>
    </row>
    <row r="22" spans="1:10" ht="15" x14ac:dyDescent="0.25">
      <c r="A22" s="299"/>
      <c r="B22" s="313" t="s">
        <v>398</v>
      </c>
      <c r="C22" s="314"/>
      <c r="D22" s="314"/>
      <c r="E22" s="322"/>
      <c r="F22" s="322"/>
      <c r="G22" s="322"/>
      <c r="H22" s="322"/>
      <c r="I22" s="323"/>
      <c r="J22" s="302"/>
    </row>
    <row r="23" spans="1:10" ht="43.5" customHeight="1" x14ac:dyDescent="0.2">
      <c r="A23" s="299"/>
      <c r="B23" s="332" t="s">
        <v>399</v>
      </c>
      <c r="C23" s="333"/>
      <c r="D23" s="333"/>
      <c r="E23" s="333"/>
      <c r="F23" s="333"/>
      <c r="G23" s="333"/>
      <c r="H23" s="333"/>
      <c r="I23" s="334"/>
      <c r="J23" s="303"/>
    </row>
    <row r="24" spans="1:10" ht="14.25" x14ac:dyDescent="0.2">
      <c r="A24" s="299"/>
      <c r="B24" s="335" t="s">
        <v>400</v>
      </c>
      <c r="C24" s="336"/>
      <c r="D24" s="336"/>
      <c r="E24" s="336"/>
      <c r="F24" s="336"/>
      <c r="G24" s="336"/>
      <c r="H24" s="336"/>
      <c r="I24" s="337"/>
      <c r="J24" s="302"/>
    </row>
    <row r="25" spans="1:10" ht="14.25" x14ac:dyDescent="0.2">
      <c r="A25" s="299"/>
      <c r="B25" s="299"/>
      <c r="C25" s="299"/>
      <c r="D25" s="299"/>
      <c r="E25" s="299"/>
      <c r="F25" s="299"/>
      <c r="G25" s="299"/>
      <c r="H25" s="299"/>
      <c r="I25" s="299"/>
      <c r="J25" s="303"/>
    </row>
    <row r="26" spans="1:10" ht="14.25" x14ac:dyDescent="0.2">
      <c r="A26" s="299"/>
      <c r="B26" s="338" t="s">
        <v>401</v>
      </c>
      <c r="C26" s="339"/>
      <c r="D26" s="340"/>
      <c r="E26" s="299"/>
      <c r="F26" s="299"/>
      <c r="G26" s="299"/>
      <c r="H26" s="299"/>
      <c r="I26" s="299"/>
      <c r="J26" s="303"/>
    </row>
    <row r="27" spans="1:10" ht="14.25" x14ac:dyDescent="0.2">
      <c r="A27" s="299"/>
      <c r="B27" s="341">
        <v>43991</v>
      </c>
      <c r="C27" s="303"/>
      <c r="D27" s="342"/>
      <c r="E27" s="299"/>
      <c r="F27" s="299"/>
      <c r="G27" s="299" t="s">
        <v>402</v>
      </c>
      <c r="H27" s="299"/>
      <c r="I27" s="299"/>
      <c r="J27" s="303"/>
    </row>
  </sheetData>
  <mergeCells count="15">
    <mergeCell ref="B18:I18"/>
    <mergeCell ref="B20:I20"/>
    <mergeCell ref="B22:D22"/>
    <mergeCell ref="B23:I23"/>
    <mergeCell ref="B24:I24"/>
    <mergeCell ref="B16:I16"/>
    <mergeCell ref="B11:D11"/>
    <mergeCell ref="B12:I12"/>
    <mergeCell ref="B13:I14"/>
    <mergeCell ref="B1:I2"/>
    <mergeCell ref="B3:I3"/>
    <mergeCell ref="A4:I4"/>
    <mergeCell ref="B5:I5"/>
    <mergeCell ref="B7:I7"/>
    <mergeCell ref="B9:I9"/>
  </mergeCells>
  <pageMargins left="0.70866141732283472" right="0.70866141732283472" top="0.74803149606299213" bottom="0.74803149606299213" header="0.31496062992125984" footer="0.31496062992125984"/>
  <pageSetup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4"/>
  <sheetViews>
    <sheetView workbookViewId="0">
      <selection activeCell="D35" sqref="A1:D35"/>
    </sheetView>
  </sheetViews>
  <sheetFormatPr baseColWidth="10" defaultRowHeight="12.75" x14ac:dyDescent="0.2"/>
  <cols>
    <col min="1" max="1" width="31" bestFit="1" customWidth="1"/>
    <col min="2" max="4" width="14.42578125" customWidth="1"/>
  </cols>
  <sheetData>
    <row r="2" spans="1:4" ht="15" x14ac:dyDescent="0.25">
      <c r="A2" s="278" t="s">
        <v>9</v>
      </c>
      <c r="B2" s="278"/>
      <c r="C2" s="1" t="s">
        <v>18</v>
      </c>
      <c r="D2" s="5">
        <v>2070000</v>
      </c>
    </row>
    <row r="3" spans="1:4" ht="15" x14ac:dyDescent="0.25">
      <c r="A3" s="2"/>
      <c r="B3" s="2" t="s">
        <v>11</v>
      </c>
      <c r="C3" s="2" t="s">
        <v>12</v>
      </c>
      <c r="D3" s="2" t="s">
        <v>17</v>
      </c>
    </row>
    <row r="4" spans="1:4" x14ac:dyDescent="0.2">
      <c r="A4" s="1" t="s">
        <v>10</v>
      </c>
      <c r="B4" s="3">
        <v>49276.99</v>
      </c>
      <c r="C4" s="3" t="e">
        <f>#REF!</f>
        <v>#REF!</v>
      </c>
      <c r="D4" s="4" t="e">
        <f>C4-B4</f>
        <v>#REF!</v>
      </c>
    </row>
    <row r="5" spans="1:4" x14ac:dyDescent="0.2">
      <c r="A5" s="1" t="s">
        <v>13</v>
      </c>
      <c r="B5" s="3">
        <v>24551.52</v>
      </c>
      <c r="C5" s="3"/>
      <c r="D5" s="4"/>
    </row>
    <row r="6" spans="1:4" x14ac:dyDescent="0.2">
      <c r="A6" s="1" t="s">
        <v>14</v>
      </c>
      <c r="B6" s="3">
        <v>1495500</v>
      </c>
      <c r="C6" s="3"/>
      <c r="D6" s="4"/>
    </row>
    <row r="7" spans="1:4" x14ac:dyDescent="0.2">
      <c r="A7" s="1" t="s">
        <v>15</v>
      </c>
      <c r="B7" s="3">
        <v>564293.21</v>
      </c>
      <c r="C7" s="3"/>
      <c r="D7" s="4"/>
    </row>
    <row r="8" spans="1:4" x14ac:dyDescent="0.2">
      <c r="A8" s="1" t="s">
        <v>16</v>
      </c>
      <c r="B8" s="3">
        <v>615067.46</v>
      </c>
      <c r="C8" s="3" t="e">
        <f>#REF!</f>
        <v>#REF!</v>
      </c>
      <c r="D8" s="4" t="e">
        <f t="shared" ref="D8" si="0">C8-B8</f>
        <v>#REF!</v>
      </c>
    </row>
    <row r="9" spans="1:4" x14ac:dyDescent="0.2">
      <c r="B9" s="3"/>
      <c r="C9" s="3"/>
      <c r="D9" s="4"/>
    </row>
    <row r="10" spans="1:4" ht="15" x14ac:dyDescent="0.2">
      <c r="A10" s="7" t="s">
        <v>24</v>
      </c>
      <c r="B10" s="6">
        <f>SUM(B4:B9)</f>
        <v>2748689.1799999997</v>
      </c>
      <c r="C10" s="3"/>
      <c r="D10" s="4"/>
    </row>
    <row r="11" spans="1:4" x14ac:dyDescent="0.2">
      <c r="B11" s="3"/>
      <c r="C11" s="3"/>
      <c r="D11" s="4"/>
    </row>
    <row r="12" spans="1:4" ht="15" x14ac:dyDescent="0.25">
      <c r="A12" s="278" t="s">
        <v>19</v>
      </c>
      <c r="B12" s="278"/>
      <c r="C12" s="1" t="s">
        <v>18</v>
      </c>
      <c r="D12" s="5">
        <v>850000</v>
      </c>
    </row>
    <row r="13" spans="1:4" ht="15" x14ac:dyDescent="0.25">
      <c r="A13" s="2"/>
      <c r="B13" s="2" t="s">
        <v>11</v>
      </c>
      <c r="C13" s="2" t="s">
        <v>12</v>
      </c>
      <c r="D13" s="2" t="s">
        <v>17</v>
      </c>
    </row>
    <row r="14" spans="1:4" x14ac:dyDescent="0.2">
      <c r="A14" s="1" t="s">
        <v>10</v>
      </c>
      <c r="B14" s="3">
        <v>448188</v>
      </c>
      <c r="C14" s="3"/>
      <c r="D14" s="4"/>
    </row>
    <row r="15" spans="1:4" x14ac:dyDescent="0.2">
      <c r="A15" s="1" t="s">
        <v>20</v>
      </c>
      <c r="B15" s="3">
        <v>97500</v>
      </c>
      <c r="C15" s="3"/>
      <c r="D15" s="4"/>
    </row>
    <row r="16" spans="1:4" x14ac:dyDescent="0.2">
      <c r="A16" s="1" t="s">
        <v>14</v>
      </c>
      <c r="B16" s="3">
        <v>604000</v>
      </c>
      <c r="C16" s="3"/>
      <c r="D16" s="4"/>
    </row>
    <row r="17" spans="1:4" x14ac:dyDescent="0.2">
      <c r="A17" s="1" t="s">
        <v>21</v>
      </c>
      <c r="B17" s="3">
        <v>195000</v>
      </c>
      <c r="C17" s="3"/>
      <c r="D17" s="4"/>
    </row>
    <row r="18" spans="1:4" x14ac:dyDescent="0.2">
      <c r="A18" s="1" t="s">
        <v>22</v>
      </c>
      <c r="B18" s="3">
        <v>141250.5</v>
      </c>
      <c r="C18" s="3"/>
      <c r="D18" s="4"/>
    </row>
    <row r="19" spans="1:4" x14ac:dyDescent="0.2">
      <c r="B19" s="3"/>
      <c r="C19" s="3"/>
      <c r="D19" s="4"/>
    </row>
    <row r="20" spans="1:4" ht="15" x14ac:dyDescent="0.2">
      <c r="A20" s="7" t="s">
        <v>24</v>
      </c>
      <c r="B20" s="6">
        <f>SUM(B14:B19)</f>
        <v>1485938.5</v>
      </c>
      <c r="C20" s="3"/>
      <c r="D20" s="4"/>
    </row>
    <row r="21" spans="1:4" x14ac:dyDescent="0.2">
      <c r="B21" s="3"/>
      <c r="C21" s="3"/>
      <c r="D21" s="4"/>
    </row>
    <row r="22" spans="1:4" ht="15" x14ac:dyDescent="0.25">
      <c r="A22" s="278" t="s">
        <v>23</v>
      </c>
      <c r="B22" s="278"/>
      <c r="C22" s="1" t="s">
        <v>18</v>
      </c>
      <c r="D22" s="5">
        <v>975000</v>
      </c>
    </row>
    <row r="23" spans="1:4" ht="15" x14ac:dyDescent="0.25">
      <c r="A23" s="2"/>
      <c r="B23" s="2" t="s">
        <v>11</v>
      </c>
      <c r="C23" s="2" t="s">
        <v>12</v>
      </c>
      <c r="D23" s="2" t="s">
        <v>17</v>
      </c>
    </row>
    <row r="24" spans="1:4" x14ac:dyDescent="0.2">
      <c r="A24" s="1" t="s">
        <v>10</v>
      </c>
      <c r="B24" s="3">
        <v>7169.52</v>
      </c>
      <c r="C24" s="3" t="e">
        <f>#REF!</f>
        <v>#REF!</v>
      </c>
      <c r="D24" s="4"/>
    </row>
    <row r="25" spans="1:4" x14ac:dyDescent="0.2">
      <c r="A25" s="1" t="s">
        <v>22</v>
      </c>
      <c r="B25" s="3">
        <v>9261.24</v>
      </c>
      <c r="C25" s="3"/>
      <c r="D25" s="4"/>
    </row>
    <row r="26" spans="1:4" x14ac:dyDescent="0.2">
      <c r="B26" s="3"/>
      <c r="C26" s="3"/>
      <c r="D26" s="4"/>
    </row>
    <row r="27" spans="1:4" ht="15" x14ac:dyDescent="0.2">
      <c r="A27" s="7" t="s">
        <v>24</v>
      </c>
      <c r="B27" s="6">
        <f>SUM(B21:B26)</f>
        <v>16430.760000000002</v>
      </c>
      <c r="C27" s="3"/>
      <c r="D27" s="4"/>
    </row>
    <row r="28" spans="1:4" x14ac:dyDescent="0.2">
      <c r="B28" s="3"/>
      <c r="C28" s="3"/>
      <c r="D28" s="4"/>
    </row>
    <row r="29" spans="1:4" ht="15" x14ac:dyDescent="0.25">
      <c r="A29" s="278" t="s">
        <v>8</v>
      </c>
      <c r="B29" s="278"/>
      <c r="C29" s="1" t="s">
        <v>18</v>
      </c>
      <c r="D29" s="5">
        <v>800000</v>
      </c>
    </row>
    <row r="30" spans="1:4" ht="15" x14ac:dyDescent="0.25">
      <c r="A30" s="2"/>
      <c r="B30" s="2" t="s">
        <v>11</v>
      </c>
      <c r="C30" s="2" t="s">
        <v>12</v>
      </c>
      <c r="D30" s="2" t="s">
        <v>17</v>
      </c>
    </row>
    <row r="31" spans="1:4" x14ac:dyDescent="0.2">
      <c r="A31" s="1" t="s">
        <v>10</v>
      </c>
      <c r="B31" s="3">
        <v>641330</v>
      </c>
      <c r="C31" s="3" t="e">
        <f>#REF!</f>
        <v>#REF!</v>
      </c>
      <c r="D31" s="4"/>
    </row>
    <row r="32" spans="1:4" x14ac:dyDescent="0.2">
      <c r="A32" s="1" t="s">
        <v>13</v>
      </c>
      <c r="B32" s="3">
        <v>300000</v>
      </c>
      <c r="C32" s="3">
        <v>0</v>
      </c>
      <c r="D32" s="4"/>
    </row>
    <row r="33" spans="1:4" x14ac:dyDescent="0.2">
      <c r="A33" s="1" t="s">
        <v>25</v>
      </c>
      <c r="B33" s="3">
        <v>700000</v>
      </c>
      <c r="C33" s="3"/>
      <c r="D33" s="4"/>
    </row>
    <row r="34" spans="1:4" x14ac:dyDescent="0.2">
      <c r="B34" s="3"/>
      <c r="C34" s="3"/>
      <c r="D34" s="4"/>
    </row>
    <row r="35" spans="1:4" ht="15" x14ac:dyDescent="0.2">
      <c r="A35" s="7" t="s">
        <v>24</v>
      </c>
      <c r="B35" s="6">
        <f>SUM(B31:B34)</f>
        <v>1641330</v>
      </c>
      <c r="C35" s="3"/>
      <c r="D35" s="4"/>
    </row>
    <row r="36" spans="1:4" x14ac:dyDescent="0.2">
      <c r="B36" s="3"/>
      <c r="C36" s="3"/>
      <c r="D36" s="4"/>
    </row>
    <row r="37" spans="1:4" x14ac:dyDescent="0.2">
      <c r="B37" s="3"/>
      <c r="C37" s="3"/>
      <c r="D37" s="4"/>
    </row>
    <row r="38" spans="1:4" x14ac:dyDescent="0.2">
      <c r="B38" s="3"/>
      <c r="C38" s="3"/>
      <c r="D38" s="4"/>
    </row>
    <row r="39" spans="1:4" x14ac:dyDescent="0.2">
      <c r="B39" s="4"/>
      <c r="C39" s="4"/>
      <c r="D39" s="4"/>
    </row>
    <row r="40" spans="1:4" x14ac:dyDescent="0.2">
      <c r="B40" s="4"/>
      <c r="C40" s="4"/>
      <c r="D40" s="4"/>
    </row>
    <row r="41" spans="1:4" x14ac:dyDescent="0.2">
      <c r="B41" s="4"/>
      <c r="C41" s="4"/>
      <c r="D41" s="4"/>
    </row>
    <row r="42" spans="1:4" x14ac:dyDescent="0.2">
      <c r="B42" s="4"/>
      <c r="C42" s="4"/>
      <c r="D42" s="4"/>
    </row>
    <row r="43" spans="1:4" x14ac:dyDescent="0.2">
      <c r="B43" s="4"/>
      <c r="C43" s="4"/>
      <c r="D43" s="4"/>
    </row>
    <row r="44" spans="1:4" x14ac:dyDescent="0.2">
      <c r="B44" s="4"/>
      <c r="C44" s="4"/>
      <c r="D44" s="4"/>
    </row>
  </sheetData>
  <mergeCells count="4">
    <mergeCell ref="A2:B2"/>
    <mergeCell ref="A12:B12"/>
    <mergeCell ref="A22:B22"/>
    <mergeCell ref="A29:B29"/>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Mod 4 Clasif</vt:lpstr>
      <vt:lpstr>Clasif Econo</vt:lpstr>
      <vt:lpstr>Just Tucurrique</vt:lpstr>
      <vt:lpstr>Estimaciones</vt:lpstr>
      <vt:lpstr>'Clasif Econo'!Área_de_impresión</vt:lpstr>
      <vt:lpstr>Estimaciones!Área_de_impresión</vt:lpstr>
      <vt:lpstr>'Just Tucurrique'!Área_de_impresión</vt:lpstr>
      <vt:lpstr>'Mod 4 Clasif'!Área_de_impresión</vt:lpstr>
      <vt:lpstr>'Mod 4 Clasif'!Títulos_a_imprimir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Petersen Pereira Carlos Roberto</cp:lastModifiedBy>
  <cp:lastPrinted>2020-06-22T17:24:36Z</cp:lastPrinted>
  <dcterms:created xsi:type="dcterms:W3CDTF">1996-11-27T10:00:04Z</dcterms:created>
  <dcterms:modified xsi:type="dcterms:W3CDTF">2020-06-22T17:25:36Z</dcterms:modified>
</cp:coreProperties>
</file>